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2540" windowHeight="8355" activeTab="0"/>
  </bookViews>
  <sheets>
    <sheet name="第２表　島根県鉱工業生産指数（業種分類別季節調整済指数）" sheetId="1" r:id="rId1"/>
    <sheet name="第２表　つづき" sheetId="2" r:id="rId2"/>
  </sheets>
  <definedNames>
    <definedName name="_xlnm.Print_Area" localSheetId="1">'第２表　つづき'!$A$1:$AI$78</definedName>
    <definedName name="_xlnm.Print_Area" localSheetId="0">'第２表　島根県鉱工業生産指数（業種分類別季節調整済指数）'!$A$1:$AI$38</definedName>
    <definedName name="_xlnm.Print_Area">'第２表　つづき'!$S$1:$AI$77</definedName>
    <definedName name="Print_Area_MI" localSheetId="0">'第２表　島根県鉱工業生産指数（業種分類別季節調整済指数）'!$Q$1:$AI$32</definedName>
  </definedNames>
  <calcPr fullCalcOnLoad="1"/>
</workbook>
</file>

<file path=xl/sharedStrings.xml><?xml version="1.0" encoding="utf-8"?>
<sst xmlns="http://schemas.openxmlformats.org/spreadsheetml/2006/main" count="166" uniqueCount="67">
  <si>
    <t>　第 ２ 表  　島 根 県 鉱 工 業 生</t>
  </si>
  <si>
    <t xml:space="preserve">産 指 数 （ 業 種 分 類 別 ） </t>
  </si>
  <si>
    <t>季節調整済指数（平成12年＝100）</t>
  </si>
  <si>
    <t>（参  考  系  列）</t>
  </si>
  <si>
    <t>鉱 工 業</t>
  </si>
  <si>
    <t>製造工業</t>
  </si>
  <si>
    <t>鉱 業</t>
  </si>
  <si>
    <t>産業総合</t>
  </si>
  <si>
    <t>公益事業</t>
  </si>
  <si>
    <t>機械工業</t>
  </si>
  <si>
    <t>電気機</t>
  </si>
  <si>
    <t>年 ・ 四半期</t>
  </si>
  <si>
    <t>鉄鋼業</t>
  </si>
  <si>
    <t>非鉄金</t>
  </si>
  <si>
    <t>金属製</t>
  </si>
  <si>
    <t>一般機</t>
  </si>
  <si>
    <t>情報通信</t>
  </si>
  <si>
    <t>電子部品</t>
  </si>
  <si>
    <t>輸送機</t>
  </si>
  <si>
    <t>精密機</t>
  </si>
  <si>
    <t>窯業・</t>
  </si>
  <si>
    <t>化 学</t>
  </si>
  <si>
    <t>石油・</t>
  </si>
  <si>
    <t>ﾌﾟﾗｽﾁ</t>
  </si>
  <si>
    <t>パルプ・</t>
  </si>
  <si>
    <t>繊 維</t>
  </si>
  <si>
    <t>食料品</t>
  </si>
  <si>
    <t>その他</t>
  </si>
  <si>
    <t>械工業</t>
  </si>
  <si>
    <t>属工業</t>
  </si>
  <si>
    <t>品工業</t>
  </si>
  <si>
    <t>デバイス</t>
  </si>
  <si>
    <t>土石製</t>
  </si>
  <si>
    <t>工 業</t>
  </si>
  <si>
    <t>石炭製</t>
  </si>
  <si>
    <t>ｯｸ製品</t>
  </si>
  <si>
    <t>紙・紙加</t>
  </si>
  <si>
    <t>工　業</t>
  </si>
  <si>
    <t>ゴム製</t>
  </si>
  <si>
    <t>皮革製</t>
  </si>
  <si>
    <t>家　具</t>
  </si>
  <si>
    <t>木材・木</t>
  </si>
  <si>
    <t>そ の 他</t>
  </si>
  <si>
    <t>(旧分類)</t>
  </si>
  <si>
    <t>工業</t>
  </si>
  <si>
    <t>工品工業</t>
  </si>
  <si>
    <t>製品工業</t>
  </si>
  <si>
    <t>ウ  エ  イ  ト</t>
  </si>
  <si>
    <t>Ⅰ</t>
  </si>
  <si>
    <t>期</t>
  </si>
  <si>
    <t>Ⅱ</t>
  </si>
  <si>
    <t>Ⅲ</t>
  </si>
  <si>
    <t>Ⅳ</t>
  </si>
  <si>
    <t>平成12年</t>
  </si>
  <si>
    <t>平成13年</t>
  </si>
  <si>
    <t>平成14年</t>
  </si>
  <si>
    <t>平成15年</t>
  </si>
  <si>
    <t>産 指 数 （ 業 種 分 類 別 ）－つづき－</t>
  </si>
  <si>
    <t>年 ・ 月</t>
  </si>
  <si>
    <t>ウ   エ   イ   ト</t>
  </si>
  <si>
    <t>平 成 12 年</t>
  </si>
  <si>
    <t>月</t>
  </si>
  <si>
    <t>平 成 13 年</t>
  </si>
  <si>
    <t>平 成 14 年</t>
  </si>
  <si>
    <t>平 成 15 年</t>
  </si>
  <si>
    <r>
      <t>平 成 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 xml:space="preserve"> 年</t>
    </r>
  </si>
  <si>
    <t>平成16年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</si>
</sst>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</numFmts>
  <fonts count="17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20"/>
      <name val=""/>
      <family val="1"/>
    </font>
    <font>
      <sz val="7"/>
      <name val="ＭＳ 明朝"/>
      <family val="1"/>
    </font>
    <font>
      <sz val="12"/>
      <name val="Arial"/>
      <family val="2"/>
    </font>
    <font>
      <sz val="6"/>
      <name val="ＭＳ Ｐゴシック"/>
      <family val="3"/>
    </font>
    <font>
      <sz val="28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  <font>
      <sz val="28"/>
      <name val="ＭＳ Ｐ明朝"/>
      <family val="1"/>
    </font>
    <font>
      <sz val="3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 vertical="center"/>
      <protection/>
    </xf>
  </cellStyleXfs>
  <cellXfs count="66">
    <xf numFmtId="37" fontId="0" fillId="0" borderId="0" xfId="0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right" vertical="center"/>
      <protection/>
    </xf>
    <xf numFmtId="37" fontId="2" fillId="0" borderId="1" xfId="0" applyFont="1" applyBorder="1" applyAlignment="1" applyProtection="1">
      <alignment vertical="center"/>
      <protection/>
    </xf>
    <xf numFmtId="37" fontId="2" fillId="0" borderId="2" xfId="0" applyFont="1" applyBorder="1" applyAlignment="1" applyProtection="1">
      <alignment vertical="center"/>
      <protection/>
    </xf>
    <xf numFmtId="37" fontId="2" fillId="0" borderId="3" xfId="0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37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3" fontId="0" fillId="0" borderId="0" xfId="20" applyNumberFormat="1" applyFont="1" applyAlignment="1">
      <alignment/>
      <protection/>
    </xf>
    <xf numFmtId="3" fontId="0" fillId="0" borderId="0" xfId="20" applyNumberFormat="1" applyFont="1" applyAlignment="1">
      <alignment horizontal="centerContinuous"/>
      <protection/>
    </xf>
    <xf numFmtId="3" fontId="7" fillId="0" borderId="0" xfId="20" applyNumberFormat="1" applyFont="1" applyAlignment="1">
      <alignment horizontal="right"/>
      <protection/>
    </xf>
    <xf numFmtId="3" fontId="7" fillId="0" borderId="0" xfId="20" applyNumberFormat="1" applyFont="1" applyAlignment="1">
      <alignment horizontal="left"/>
      <protection/>
    </xf>
    <xf numFmtId="0" fontId="5" fillId="0" borderId="0" xfId="20">
      <alignment/>
      <protection/>
    </xf>
    <xf numFmtId="3" fontId="8" fillId="0" borderId="0" xfId="20" applyNumberFormat="1" applyFont="1" applyAlignment="1">
      <alignment horizontal="right"/>
      <protection/>
    </xf>
    <xf numFmtId="3" fontId="0" fillId="0" borderId="4" xfId="20" applyNumberFormat="1" applyFont="1" applyAlignment="1">
      <alignment/>
      <protection/>
    </xf>
    <xf numFmtId="3" fontId="8" fillId="0" borderId="4" xfId="20" applyNumberFormat="1" applyFont="1" applyAlignment="1">
      <alignment/>
      <protection/>
    </xf>
    <xf numFmtId="3" fontId="8" fillId="0" borderId="5" xfId="20" applyNumberFormat="1" applyFont="1" applyAlignment="1">
      <alignment/>
      <protection/>
    </xf>
    <xf numFmtId="3" fontId="8" fillId="0" borderId="4" xfId="20" applyNumberFormat="1" applyFont="1" applyAlignment="1">
      <alignment horizontal="centerContinuous"/>
      <protection/>
    </xf>
    <xf numFmtId="3" fontId="8" fillId="0" borderId="0" xfId="20" applyNumberFormat="1" applyFont="1" applyAlignment="1">
      <alignment/>
      <protection/>
    </xf>
    <xf numFmtId="3" fontId="0" fillId="0" borderId="3" xfId="20" applyNumberFormat="1" applyFont="1" applyAlignment="1">
      <alignment horizontal="center"/>
      <protection/>
    </xf>
    <xf numFmtId="3" fontId="8" fillId="0" borderId="6" xfId="20" applyNumberFormat="1" applyFont="1" applyAlignment="1">
      <alignment/>
      <protection/>
    </xf>
    <xf numFmtId="3" fontId="8" fillId="0" borderId="7" xfId="20" applyNumberFormat="1" applyFont="1" applyAlignment="1">
      <alignment/>
      <protection/>
    </xf>
    <xf numFmtId="3" fontId="8" fillId="0" borderId="3" xfId="20" applyNumberFormat="1" applyFont="1" applyAlignment="1">
      <alignment/>
      <protection/>
    </xf>
    <xf numFmtId="3" fontId="8" fillId="0" borderId="0" xfId="20" applyNumberFormat="1" applyFont="1" applyAlignment="1">
      <alignment horizontal="centerContinuous"/>
      <protection/>
    </xf>
    <xf numFmtId="3" fontId="8" fillId="0" borderId="3" xfId="20" applyNumberFormat="1" applyFont="1" applyAlignment="1">
      <alignment horizontal="center"/>
      <protection/>
    </xf>
    <xf numFmtId="3" fontId="0" fillId="0" borderId="6" xfId="20" applyNumberFormat="1" applyFont="1" applyAlignment="1">
      <alignment horizontal="center"/>
      <protection/>
    </xf>
    <xf numFmtId="3" fontId="0" fillId="0" borderId="3" xfId="20" applyNumberFormat="1" applyFont="1" applyAlignment="1">
      <alignment/>
      <protection/>
    </xf>
    <xf numFmtId="3" fontId="0" fillId="0" borderId="7" xfId="20" applyNumberFormat="1" applyFont="1" applyAlignment="1">
      <alignment/>
      <protection/>
    </xf>
    <xf numFmtId="3" fontId="0" fillId="0" borderId="6" xfId="20" applyNumberFormat="1" applyFont="1" applyAlignment="1">
      <alignment/>
      <protection/>
    </xf>
    <xf numFmtId="178" fontId="0" fillId="0" borderId="3" xfId="20" applyNumberFormat="1" applyFont="1" applyAlignment="1">
      <alignment/>
      <protection/>
    </xf>
    <xf numFmtId="178" fontId="0" fillId="0" borderId="0" xfId="20" applyNumberFormat="1" applyFont="1" applyAlignment="1">
      <alignment/>
      <protection/>
    </xf>
    <xf numFmtId="3" fontId="9" fillId="0" borderId="0" xfId="20" applyNumberFormat="1" applyFont="1" applyAlignment="1">
      <alignment/>
      <protection/>
    </xf>
    <xf numFmtId="178" fontId="9" fillId="0" borderId="3" xfId="20" applyNumberFormat="1" applyFont="1" applyAlignment="1">
      <alignment/>
      <protection/>
    </xf>
    <xf numFmtId="178" fontId="9" fillId="0" borderId="0" xfId="20" applyNumberFormat="1" applyFont="1" applyAlignment="1">
      <alignment/>
      <protection/>
    </xf>
    <xf numFmtId="177" fontId="9" fillId="0" borderId="3" xfId="20" applyNumberFormat="1" applyFont="1" applyAlignment="1">
      <alignment horizontal="right"/>
      <protection/>
    </xf>
    <xf numFmtId="177" fontId="9" fillId="0" borderId="0" xfId="20" applyNumberFormat="1" applyFont="1" applyAlignment="1">
      <alignment horizontal="right"/>
      <protection/>
    </xf>
    <xf numFmtId="37" fontId="10" fillId="0" borderId="0" xfId="0" applyFont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37" fontId="11" fillId="0" borderId="3" xfId="0" applyFont="1" applyBorder="1" applyAlignment="1" applyProtection="1">
      <alignment vertical="center"/>
      <protection/>
    </xf>
    <xf numFmtId="37" fontId="11" fillId="0" borderId="8" xfId="0" applyFont="1" applyBorder="1" applyAlignment="1" applyProtection="1">
      <alignment vertical="center"/>
      <protection/>
    </xf>
    <xf numFmtId="37" fontId="11" fillId="0" borderId="8" xfId="0" applyFont="1" applyBorder="1" applyAlignment="1" applyProtection="1">
      <alignment horizontal="centerContinuous" vertical="center"/>
      <protection/>
    </xf>
    <xf numFmtId="37" fontId="12" fillId="0" borderId="0" xfId="0" applyFont="1" applyAlignment="1" applyProtection="1">
      <alignment vertical="center"/>
      <protection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0" xfId="0" applyFont="1" applyAlignment="1" applyProtection="1">
      <alignment horizontal="centerContinuous" vertical="center"/>
      <protection/>
    </xf>
    <xf numFmtId="37" fontId="11" fillId="0" borderId="9" xfId="0" applyFont="1" applyBorder="1" applyAlignment="1" applyProtection="1">
      <alignment horizontal="center" vertical="center"/>
      <protection/>
    </xf>
    <xf numFmtId="37" fontId="13" fillId="0" borderId="3" xfId="0" applyFont="1" applyBorder="1" applyAlignment="1" applyProtection="1">
      <alignment horizontal="center" vertical="center"/>
      <protection/>
    </xf>
    <xf numFmtId="37" fontId="11" fillId="0" borderId="6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vertical="center"/>
      <protection/>
    </xf>
    <xf numFmtId="37" fontId="11" fillId="0" borderId="10" xfId="0" applyFont="1" applyBorder="1" applyAlignment="1" applyProtection="1">
      <alignment horizontal="center" vertical="center"/>
      <protection/>
    </xf>
    <xf numFmtId="37" fontId="11" fillId="0" borderId="11" xfId="0" applyFont="1" applyBorder="1" applyAlignment="1" applyProtection="1">
      <alignment horizontal="center" vertical="center"/>
      <protection/>
    </xf>
    <xf numFmtId="37" fontId="11" fillId="0" borderId="8" xfId="0" applyFont="1" applyBorder="1" applyAlignment="1" applyProtection="1">
      <alignment horizontal="center" vertical="center"/>
      <protection/>
    </xf>
    <xf numFmtId="37" fontId="11" fillId="0" borderId="0" xfId="0" applyFont="1" applyAlignment="1" applyProtection="1">
      <alignment horizontal="center" vertical="center"/>
      <protection/>
    </xf>
    <xf numFmtId="176" fontId="14" fillId="0" borderId="3" xfId="0" applyNumberFormat="1" applyFont="1" applyBorder="1" applyAlignment="1" applyProtection="1">
      <alignment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176" fontId="15" fillId="0" borderId="3" xfId="0" applyNumberFormat="1" applyFont="1" applyBorder="1" applyAlignment="1" applyProtection="1">
      <alignment vertical="center"/>
      <protection/>
    </xf>
    <xf numFmtId="176" fontId="15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 applyProtection="1">
      <alignment vertical="center"/>
      <protection/>
    </xf>
    <xf numFmtId="177" fontId="15" fillId="0" borderId="3" xfId="0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176" fontId="10" fillId="0" borderId="10" xfId="0" applyNumberFormat="1" applyFont="1" applyBorder="1" applyAlignment="1" applyProtection="1">
      <alignment vertical="center"/>
      <protection/>
    </xf>
    <xf numFmtId="0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NumberFormat="1" applyFont="1" applyAlignment="1" applyProtection="1">
      <alignment vertical="center"/>
      <protection/>
    </xf>
    <xf numFmtId="3" fontId="0" fillId="0" borderId="12" xfId="20" applyNumberFormat="1" applyFont="1" applyBorder="1" applyAlignment="1">
      <alignment/>
      <protection/>
    </xf>
    <xf numFmtId="178" fontId="0" fillId="0" borderId="12" xfId="20" applyNumberFormat="1" applyFont="1" applyBorder="1" applyAlignme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 第２表B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65"/>
  <sheetViews>
    <sheetView tabSelected="1" defaultGridColor="0" view="pageBreakPreview" zoomScale="40" zoomScaleNormal="50" zoomScaleSheetLayoutView="40" colorId="22" workbookViewId="0" topLeftCell="A1">
      <selection activeCell="B1" sqref="B1"/>
    </sheetView>
  </sheetViews>
  <sheetFormatPr defaultColWidth="10.66015625" defaultRowHeight="18"/>
  <cols>
    <col min="1" max="1" width="1.66015625" style="1" customWidth="1"/>
    <col min="2" max="2" width="12.66015625" style="1" customWidth="1"/>
    <col min="3" max="4" width="3.66015625" style="1" customWidth="1"/>
    <col min="5" max="5" width="1.66015625" style="1" customWidth="1"/>
    <col min="6" max="34" width="11.66015625" style="1" customWidth="1"/>
    <col min="35" max="35" width="1.66015625" style="1" customWidth="1"/>
    <col min="36" max="93" width="12.66015625" style="1" customWidth="1"/>
    <col min="94" max="96" width="11.66015625" style="1" customWidth="1"/>
    <col min="97" max="97" width="12.66015625" style="1" customWidth="1"/>
    <col min="98" max="98" width="13.66015625" style="1" customWidth="1"/>
    <col min="99" max="255" width="10.66015625" style="1" customWidth="1"/>
  </cols>
  <sheetData>
    <row r="1" spans="12:23" ht="37.5">
      <c r="L1" s="2"/>
      <c r="M1" s="2"/>
      <c r="N1" s="2"/>
      <c r="O1" s="2"/>
      <c r="P1" s="2"/>
      <c r="Q1" s="2"/>
      <c r="S1" s="62" t="s">
        <v>0</v>
      </c>
      <c r="T1" s="63" t="s">
        <v>1</v>
      </c>
      <c r="U1" s="2"/>
      <c r="V1" s="2"/>
      <c r="W1" s="2"/>
    </row>
    <row r="2" spans="33:34" ht="24">
      <c r="AG2" s="3" t="s">
        <v>2</v>
      </c>
      <c r="AH2" s="3"/>
    </row>
    <row r="3" spans="1:34" ht="18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6" ht="30" customHeight="1" thickTop="1">
      <c r="A4" s="38"/>
      <c r="B4" s="39"/>
      <c r="C4" s="39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3</v>
      </c>
      <c r="AF4" s="42"/>
      <c r="AG4" s="42"/>
      <c r="AH4" s="42"/>
      <c r="AI4" s="43"/>
      <c r="AJ4" s="5"/>
    </row>
    <row r="5" spans="1:36" ht="30" customHeight="1">
      <c r="A5" s="38"/>
      <c r="B5" s="39"/>
      <c r="C5" s="39"/>
      <c r="D5" s="39"/>
      <c r="E5" s="39"/>
      <c r="F5" s="44" t="s">
        <v>4</v>
      </c>
      <c r="G5" s="4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  <c r="Z5" s="53"/>
      <c r="AA5" s="53"/>
      <c r="AB5" s="53"/>
      <c r="AC5" s="53"/>
      <c r="AD5" s="44"/>
      <c r="AE5" s="44"/>
      <c r="AF5" s="44"/>
      <c r="AG5" s="44"/>
      <c r="AH5" s="44"/>
      <c r="AI5" s="43"/>
      <c r="AJ5" s="5"/>
    </row>
    <row r="6" spans="1:36" ht="30" customHeight="1">
      <c r="A6" s="38"/>
      <c r="B6" s="39"/>
      <c r="C6" s="39"/>
      <c r="D6" s="39"/>
      <c r="E6" s="39"/>
      <c r="F6" s="44"/>
      <c r="G6" s="44" t="s">
        <v>5</v>
      </c>
      <c r="H6" s="44"/>
      <c r="I6" s="44"/>
      <c r="J6" s="44"/>
      <c r="K6" s="44"/>
      <c r="L6" s="44"/>
      <c r="M6" s="44"/>
      <c r="N6" s="44"/>
      <c r="O6" s="44"/>
      <c r="P6" s="46"/>
      <c r="Q6" s="53"/>
      <c r="R6" s="44"/>
      <c r="S6" s="46"/>
      <c r="T6" s="44"/>
      <c r="U6" s="44"/>
      <c r="V6" s="44"/>
      <c r="W6" s="44"/>
      <c r="X6" s="44"/>
      <c r="Y6" s="44"/>
      <c r="Z6" s="53"/>
      <c r="AA6" s="53"/>
      <c r="AB6" s="53"/>
      <c r="AC6" s="53"/>
      <c r="AD6" s="44" t="s">
        <v>6</v>
      </c>
      <c r="AE6" s="44" t="s">
        <v>7</v>
      </c>
      <c r="AF6" s="44" t="s">
        <v>8</v>
      </c>
      <c r="AG6" s="44" t="s">
        <v>9</v>
      </c>
      <c r="AH6" s="44" t="s">
        <v>10</v>
      </c>
      <c r="AI6" s="43"/>
      <c r="AJ6" s="5"/>
    </row>
    <row r="7" spans="1:36" ht="30" customHeight="1">
      <c r="A7" s="38"/>
      <c r="B7" s="45" t="s">
        <v>11</v>
      </c>
      <c r="C7" s="45"/>
      <c r="D7" s="45"/>
      <c r="E7" s="39"/>
      <c r="F7" s="44"/>
      <c r="G7" s="44"/>
      <c r="H7" s="44" t="s">
        <v>12</v>
      </c>
      <c r="I7" s="44" t="s">
        <v>13</v>
      </c>
      <c r="J7" s="44" t="s">
        <v>14</v>
      </c>
      <c r="K7" s="44" t="s">
        <v>15</v>
      </c>
      <c r="L7" s="44" t="s">
        <v>10</v>
      </c>
      <c r="M7" s="44" t="s">
        <v>16</v>
      </c>
      <c r="N7" s="44" t="s">
        <v>17</v>
      </c>
      <c r="O7" s="44" t="s">
        <v>18</v>
      </c>
      <c r="P7" s="46" t="s">
        <v>19</v>
      </c>
      <c r="Q7" s="44" t="s">
        <v>20</v>
      </c>
      <c r="R7" s="44" t="s">
        <v>21</v>
      </c>
      <c r="S7" s="46" t="s">
        <v>22</v>
      </c>
      <c r="T7" s="47" t="s">
        <v>23</v>
      </c>
      <c r="U7" s="44" t="s">
        <v>24</v>
      </c>
      <c r="V7" s="44" t="s">
        <v>25</v>
      </c>
      <c r="W7" s="44" t="s">
        <v>26</v>
      </c>
      <c r="X7" s="44" t="s">
        <v>27</v>
      </c>
      <c r="Y7" s="48"/>
      <c r="Z7" s="48"/>
      <c r="AA7" s="48"/>
      <c r="AB7" s="48"/>
      <c r="AC7" s="48"/>
      <c r="AD7" s="44"/>
      <c r="AE7" s="44"/>
      <c r="AF7" s="44"/>
      <c r="AG7" s="44"/>
      <c r="AH7" s="44" t="s">
        <v>28</v>
      </c>
      <c r="AI7" s="43"/>
      <c r="AJ7" s="5"/>
    </row>
    <row r="8" spans="1:36" ht="30" customHeight="1">
      <c r="A8" s="38"/>
      <c r="B8" s="39"/>
      <c r="C8" s="39"/>
      <c r="D8" s="39"/>
      <c r="E8" s="39"/>
      <c r="F8" s="44"/>
      <c r="G8" s="44"/>
      <c r="H8" s="44"/>
      <c r="I8" s="44" t="s">
        <v>29</v>
      </c>
      <c r="J8" s="44" t="s">
        <v>30</v>
      </c>
      <c r="K8" s="44" t="s">
        <v>28</v>
      </c>
      <c r="L8" s="44" t="s">
        <v>28</v>
      </c>
      <c r="M8" s="44" t="s">
        <v>9</v>
      </c>
      <c r="N8" s="44" t="s">
        <v>31</v>
      </c>
      <c r="O8" s="44" t="s">
        <v>28</v>
      </c>
      <c r="P8" s="44" t="s">
        <v>28</v>
      </c>
      <c r="Q8" s="44" t="s">
        <v>32</v>
      </c>
      <c r="R8" s="44" t="s">
        <v>33</v>
      </c>
      <c r="S8" s="46" t="s">
        <v>34</v>
      </c>
      <c r="T8" s="44" t="s">
        <v>35</v>
      </c>
      <c r="U8" s="44" t="s">
        <v>36</v>
      </c>
      <c r="V8" s="44" t="s">
        <v>33</v>
      </c>
      <c r="W8" s="44" t="s">
        <v>37</v>
      </c>
      <c r="X8" s="44" t="s">
        <v>37</v>
      </c>
      <c r="Y8" s="44" t="s">
        <v>38</v>
      </c>
      <c r="Z8" s="44" t="s">
        <v>39</v>
      </c>
      <c r="AA8" s="44" t="s">
        <v>40</v>
      </c>
      <c r="AB8" s="44" t="s">
        <v>41</v>
      </c>
      <c r="AC8" s="44" t="s">
        <v>42</v>
      </c>
      <c r="AD8" s="44"/>
      <c r="AE8" s="44"/>
      <c r="AF8" s="44"/>
      <c r="AG8" s="44"/>
      <c r="AH8" s="44" t="s">
        <v>43</v>
      </c>
      <c r="AI8" s="43"/>
      <c r="AJ8" s="5"/>
    </row>
    <row r="9" spans="1:36" ht="30" customHeight="1">
      <c r="A9" s="38"/>
      <c r="B9" s="39"/>
      <c r="C9" s="39"/>
      <c r="D9" s="39"/>
      <c r="E9" s="39"/>
      <c r="F9" s="44"/>
      <c r="G9" s="44"/>
      <c r="H9" s="44"/>
      <c r="I9" s="44"/>
      <c r="J9" s="44"/>
      <c r="K9" s="44"/>
      <c r="L9" s="44"/>
      <c r="M9" s="44"/>
      <c r="N9" s="44" t="s">
        <v>44</v>
      </c>
      <c r="O9" s="44"/>
      <c r="P9" s="46"/>
      <c r="Q9" s="44" t="s">
        <v>30</v>
      </c>
      <c r="R9" s="44"/>
      <c r="S9" s="46" t="s">
        <v>30</v>
      </c>
      <c r="T9" s="44" t="s">
        <v>37</v>
      </c>
      <c r="U9" s="44" t="s">
        <v>45</v>
      </c>
      <c r="V9" s="44"/>
      <c r="W9" s="44"/>
      <c r="X9" s="44"/>
      <c r="Y9" s="44" t="s">
        <v>30</v>
      </c>
      <c r="Z9" s="44" t="s">
        <v>30</v>
      </c>
      <c r="AA9" s="44" t="s">
        <v>37</v>
      </c>
      <c r="AB9" s="44" t="s">
        <v>46</v>
      </c>
      <c r="AC9" s="44" t="s">
        <v>46</v>
      </c>
      <c r="AD9" s="44"/>
      <c r="AE9" s="44"/>
      <c r="AF9" s="44"/>
      <c r="AG9" s="44"/>
      <c r="AH9" s="44"/>
      <c r="AI9" s="43"/>
      <c r="AJ9" s="5"/>
    </row>
    <row r="10" spans="1:36" ht="30" customHeight="1">
      <c r="A10" s="49"/>
      <c r="B10" s="41"/>
      <c r="C10" s="41"/>
      <c r="D10" s="41"/>
      <c r="E10" s="4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0"/>
      <c r="R10" s="50"/>
      <c r="S10" s="51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3"/>
      <c r="AJ10" s="5"/>
    </row>
    <row r="11" ht="30" customHeight="1">
      <c r="F11" s="6"/>
    </row>
    <row r="12" spans="1:35" ht="71.25" customHeight="1">
      <c r="A12" s="38"/>
      <c r="B12" s="39" t="s">
        <v>47</v>
      </c>
      <c r="C12" s="38"/>
      <c r="D12" s="38"/>
      <c r="E12" s="38"/>
      <c r="F12" s="54">
        <v>10000</v>
      </c>
      <c r="G12" s="55">
        <v>9986</v>
      </c>
      <c r="H12" s="55">
        <v>1811.8</v>
      </c>
      <c r="I12" s="55">
        <v>89.8</v>
      </c>
      <c r="J12" s="55">
        <v>458.1</v>
      </c>
      <c r="K12" s="55">
        <v>1227.4</v>
      </c>
      <c r="L12" s="55">
        <v>273</v>
      </c>
      <c r="M12" s="55">
        <v>195.6</v>
      </c>
      <c r="N12" s="55">
        <v>1587.6</v>
      </c>
      <c r="O12" s="55">
        <v>392.6</v>
      </c>
      <c r="P12" s="55">
        <v>133.8</v>
      </c>
      <c r="Q12" s="55">
        <v>829.1</v>
      </c>
      <c r="R12" s="55">
        <v>125.3</v>
      </c>
      <c r="S12" s="55">
        <v>37.6</v>
      </c>
      <c r="T12" s="55">
        <v>180.3</v>
      </c>
      <c r="U12" s="55">
        <v>276.9</v>
      </c>
      <c r="V12" s="55">
        <v>553.6</v>
      </c>
      <c r="W12" s="55">
        <v>965.1</v>
      </c>
      <c r="X12" s="55">
        <v>848.4</v>
      </c>
      <c r="Y12" s="55">
        <v>75.7</v>
      </c>
      <c r="Z12" s="55">
        <v>22</v>
      </c>
      <c r="AA12" s="55">
        <v>227.3</v>
      </c>
      <c r="AB12" s="55">
        <v>461.7</v>
      </c>
      <c r="AC12" s="55">
        <v>61.7</v>
      </c>
      <c r="AD12" s="55">
        <v>14</v>
      </c>
      <c r="AE12" s="55">
        <v>11639.2</v>
      </c>
      <c r="AF12" s="55">
        <v>1639.2</v>
      </c>
      <c r="AG12" s="55">
        <v>3810</v>
      </c>
      <c r="AH12" s="55">
        <v>2056.2</v>
      </c>
      <c r="AI12" s="38"/>
    </row>
    <row r="13" spans="1:35" ht="71.25" customHeight="1">
      <c r="A13" s="38"/>
      <c r="B13" s="38"/>
      <c r="C13" s="38"/>
      <c r="D13" s="38"/>
      <c r="E13" s="38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8"/>
    </row>
    <row r="14" spans="1:35" ht="71.25" customHeight="1">
      <c r="A14" s="38"/>
      <c r="B14" s="39" t="s">
        <v>53</v>
      </c>
      <c r="C14" s="53" t="s">
        <v>48</v>
      </c>
      <c r="D14" s="39" t="s">
        <v>49</v>
      </c>
      <c r="E14" s="38"/>
      <c r="F14" s="59">
        <v>97.9</v>
      </c>
      <c r="G14" s="60">
        <v>97.9</v>
      </c>
      <c r="H14" s="60">
        <v>96.8</v>
      </c>
      <c r="I14" s="60">
        <v>105.8</v>
      </c>
      <c r="J14" s="60">
        <v>80.6</v>
      </c>
      <c r="K14" s="60">
        <v>103.2</v>
      </c>
      <c r="L14" s="60">
        <v>101.8</v>
      </c>
      <c r="M14" s="60">
        <v>90.1</v>
      </c>
      <c r="N14" s="60">
        <v>96.3</v>
      </c>
      <c r="O14" s="60">
        <v>100.5</v>
      </c>
      <c r="P14" s="60">
        <v>98</v>
      </c>
      <c r="Q14" s="60">
        <v>96.8</v>
      </c>
      <c r="R14" s="60">
        <v>101.5</v>
      </c>
      <c r="S14" s="60">
        <v>86.5</v>
      </c>
      <c r="T14" s="60">
        <v>102.1</v>
      </c>
      <c r="U14" s="60">
        <v>81.2</v>
      </c>
      <c r="V14" s="60">
        <v>105.1</v>
      </c>
      <c r="W14" s="60">
        <v>102.4</v>
      </c>
      <c r="X14" s="60">
        <v>97.4</v>
      </c>
      <c r="Y14" s="60">
        <v>97.6</v>
      </c>
      <c r="Z14" s="60">
        <v>109.9</v>
      </c>
      <c r="AA14" s="60">
        <v>89.1</v>
      </c>
      <c r="AB14" s="60">
        <v>101.6</v>
      </c>
      <c r="AC14" s="60">
        <v>98.1</v>
      </c>
      <c r="AD14" s="60">
        <v>93.5</v>
      </c>
      <c r="AE14" s="60">
        <v>104.7</v>
      </c>
      <c r="AF14" s="60">
        <v>141.7</v>
      </c>
      <c r="AG14" s="60">
        <v>98.5</v>
      </c>
      <c r="AH14" s="60">
        <v>95.4</v>
      </c>
      <c r="AI14" s="38"/>
    </row>
    <row r="15" spans="1:39" ht="71.25" customHeight="1">
      <c r="A15" s="38"/>
      <c r="B15" s="39"/>
      <c r="C15" s="53" t="s">
        <v>50</v>
      </c>
      <c r="D15" s="39"/>
      <c r="E15" s="38"/>
      <c r="F15" s="59">
        <v>102.6</v>
      </c>
      <c r="G15" s="60">
        <v>102.6</v>
      </c>
      <c r="H15" s="60">
        <v>99.3</v>
      </c>
      <c r="I15" s="60">
        <v>99</v>
      </c>
      <c r="J15" s="60">
        <v>107.6</v>
      </c>
      <c r="K15" s="60">
        <v>99.5</v>
      </c>
      <c r="L15" s="60">
        <v>103.4</v>
      </c>
      <c r="M15" s="60">
        <v>99.6</v>
      </c>
      <c r="N15" s="60">
        <v>101.5</v>
      </c>
      <c r="O15" s="60">
        <v>96.3</v>
      </c>
      <c r="P15" s="60">
        <v>94.3</v>
      </c>
      <c r="Q15" s="60">
        <v>98.8</v>
      </c>
      <c r="R15" s="60">
        <v>97.8</v>
      </c>
      <c r="S15" s="60">
        <v>102.2</v>
      </c>
      <c r="T15" s="60">
        <v>100</v>
      </c>
      <c r="U15" s="60">
        <v>122</v>
      </c>
      <c r="V15" s="60">
        <v>104.6</v>
      </c>
      <c r="W15" s="60">
        <v>101.6</v>
      </c>
      <c r="X15" s="60">
        <v>102.1</v>
      </c>
      <c r="Y15" s="60">
        <v>103.1</v>
      </c>
      <c r="Z15" s="60">
        <v>137.1</v>
      </c>
      <c r="AA15" s="60">
        <v>101.4</v>
      </c>
      <c r="AB15" s="60">
        <v>99.5</v>
      </c>
      <c r="AC15" s="60">
        <v>109</v>
      </c>
      <c r="AD15" s="60">
        <v>95.2</v>
      </c>
      <c r="AE15" s="60">
        <v>102.9</v>
      </c>
      <c r="AF15" s="60">
        <v>108.2</v>
      </c>
      <c r="AG15" s="60">
        <v>100.3</v>
      </c>
      <c r="AH15" s="60">
        <v>101.9</v>
      </c>
      <c r="AI15" s="38"/>
      <c r="AJ15" s="7"/>
      <c r="AK15" s="7"/>
      <c r="AL15" s="7"/>
      <c r="AM15" s="7"/>
    </row>
    <row r="16" spans="1:39" ht="71.25" customHeight="1">
      <c r="A16" s="38"/>
      <c r="B16" s="39"/>
      <c r="C16" s="53" t="s">
        <v>51</v>
      </c>
      <c r="D16" s="39"/>
      <c r="E16" s="38"/>
      <c r="F16" s="59">
        <v>99.4</v>
      </c>
      <c r="G16" s="60">
        <v>99.4</v>
      </c>
      <c r="H16" s="60">
        <v>100.7</v>
      </c>
      <c r="I16" s="60">
        <v>96.7</v>
      </c>
      <c r="J16" s="60">
        <v>77.5</v>
      </c>
      <c r="K16" s="60">
        <v>97.5</v>
      </c>
      <c r="L16" s="60">
        <v>97.6</v>
      </c>
      <c r="M16" s="60">
        <v>106.8</v>
      </c>
      <c r="N16" s="60">
        <v>102.1</v>
      </c>
      <c r="O16" s="60">
        <v>100.4</v>
      </c>
      <c r="P16" s="60">
        <v>101.2</v>
      </c>
      <c r="Q16" s="60">
        <v>104.6</v>
      </c>
      <c r="R16" s="60">
        <v>99.3</v>
      </c>
      <c r="S16" s="60">
        <v>103.8</v>
      </c>
      <c r="T16" s="60">
        <v>98.8</v>
      </c>
      <c r="U16" s="60">
        <v>99.8</v>
      </c>
      <c r="V16" s="60">
        <v>97.9</v>
      </c>
      <c r="W16" s="60">
        <v>99.1</v>
      </c>
      <c r="X16" s="60">
        <v>102.8</v>
      </c>
      <c r="Y16" s="60">
        <v>101.8</v>
      </c>
      <c r="Z16" s="60">
        <v>81.6</v>
      </c>
      <c r="AA16" s="60">
        <v>109.3</v>
      </c>
      <c r="AB16" s="60">
        <v>99.9</v>
      </c>
      <c r="AC16" s="60">
        <v>104.5</v>
      </c>
      <c r="AD16" s="60">
        <v>107</v>
      </c>
      <c r="AE16" s="60">
        <v>96.2</v>
      </c>
      <c r="AF16" s="60">
        <v>77.3</v>
      </c>
      <c r="AG16" s="60">
        <v>100.1</v>
      </c>
      <c r="AH16" s="60">
        <v>101.4</v>
      </c>
      <c r="AI16" s="38"/>
      <c r="AJ16" s="7"/>
      <c r="AK16" s="7"/>
      <c r="AL16" s="7"/>
      <c r="AM16" s="7"/>
    </row>
    <row r="17" spans="1:39" ht="71.25" customHeight="1">
      <c r="A17" s="38"/>
      <c r="B17" s="39"/>
      <c r="C17" s="53" t="s">
        <v>52</v>
      </c>
      <c r="D17" s="39"/>
      <c r="E17" s="38"/>
      <c r="F17" s="59">
        <v>98.4</v>
      </c>
      <c r="G17" s="60">
        <v>98.4</v>
      </c>
      <c r="H17" s="60">
        <v>101.8</v>
      </c>
      <c r="I17" s="60">
        <v>97.2</v>
      </c>
      <c r="J17" s="60">
        <v>115.5</v>
      </c>
      <c r="K17" s="60">
        <v>96.5</v>
      </c>
      <c r="L17" s="60">
        <v>95.5</v>
      </c>
      <c r="M17" s="60">
        <v>105.9</v>
      </c>
      <c r="N17" s="60">
        <v>97.8</v>
      </c>
      <c r="O17" s="60">
        <v>102</v>
      </c>
      <c r="P17" s="60">
        <v>105.1</v>
      </c>
      <c r="Q17" s="60">
        <v>99.5</v>
      </c>
      <c r="R17" s="60">
        <v>100.5</v>
      </c>
      <c r="S17" s="60">
        <v>102</v>
      </c>
      <c r="T17" s="60">
        <v>98.6</v>
      </c>
      <c r="U17" s="60">
        <v>95.9</v>
      </c>
      <c r="V17" s="60">
        <v>91.8</v>
      </c>
      <c r="W17" s="60">
        <v>97.1</v>
      </c>
      <c r="X17" s="60">
        <v>96.9</v>
      </c>
      <c r="Y17" s="60">
        <v>95.8</v>
      </c>
      <c r="Z17" s="60">
        <v>68.7</v>
      </c>
      <c r="AA17" s="60">
        <v>100.9</v>
      </c>
      <c r="AB17" s="60">
        <v>98.1</v>
      </c>
      <c r="AC17" s="60">
        <v>86.7</v>
      </c>
      <c r="AD17" s="60">
        <v>103.7</v>
      </c>
      <c r="AE17" s="60">
        <v>94.2</v>
      </c>
      <c r="AF17" s="60">
        <v>67.7</v>
      </c>
      <c r="AG17" s="60">
        <v>98.7</v>
      </c>
      <c r="AH17" s="60">
        <v>99</v>
      </c>
      <c r="AI17" s="38"/>
      <c r="AJ17" s="7"/>
      <c r="AK17" s="7"/>
      <c r="AL17" s="7"/>
      <c r="AM17" s="7"/>
    </row>
    <row r="18" spans="1:39" ht="71.25" customHeight="1">
      <c r="A18" s="38"/>
      <c r="B18" s="38"/>
      <c r="C18" s="38"/>
      <c r="D18" s="38"/>
      <c r="E18" s="38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38"/>
      <c r="AJ18" s="7"/>
      <c r="AK18" s="7"/>
      <c r="AL18" s="7"/>
      <c r="AM18" s="7"/>
    </row>
    <row r="19" spans="1:255" ht="71.25" customHeight="1">
      <c r="A19" s="38"/>
      <c r="B19" s="39" t="s">
        <v>54</v>
      </c>
      <c r="C19" s="53" t="s">
        <v>48</v>
      </c>
      <c r="D19" s="39" t="s">
        <v>49</v>
      </c>
      <c r="E19" s="38"/>
      <c r="F19" s="59">
        <v>95.8</v>
      </c>
      <c r="G19" s="60">
        <v>95.7</v>
      </c>
      <c r="H19" s="60">
        <v>104</v>
      </c>
      <c r="I19" s="60">
        <v>92.3</v>
      </c>
      <c r="J19" s="60">
        <v>109.5</v>
      </c>
      <c r="K19" s="60">
        <v>100.3</v>
      </c>
      <c r="L19" s="60">
        <v>85.9</v>
      </c>
      <c r="M19" s="60">
        <v>107.6</v>
      </c>
      <c r="N19" s="60">
        <v>74.9</v>
      </c>
      <c r="O19" s="60">
        <v>96.4</v>
      </c>
      <c r="P19" s="60">
        <v>109.1</v>
      </c>
      <c r="Q19" s="60">
        <v>98.2</v>
      </c>
      <c r="R19" s="60">
        <v>107.6</v>
      </c>
      <c r="S19" s="60">
        <v>118.2</v>
      </c>
      <c r="T19" s="60">
        <v>77.6</v>
      </c>
      <c r="U19" s="60">
        <v>99.7</v>
      </c>
      <c r="V19" s="60">
        <v>89.5</v>
      </c>
      <c r="W19" s="60">
        <v>99</v>
      </c>
      <c r="X19" s="60">
        <v>94.1</v>
      </c>
      <c r="Y19" s="60">
        <v>71.3</v>
      </c>
      <c r="Z19" s="60">
        <v>86.5</v>
      </c>
      <c r="AA19" s="60">
        <v>98.8</v>
      </c>
      <c r="AB19" s="60">
        <v>94.1</v>
      </c>
      <c r="AC19" s="60">
        <v>109.1</v>
      </c>
      <c r="AD19" s="60">
        <v>109.7</v>
      </c>
      <c r="AE19" s="60">
        <v>97.6</v>
      </c>
      <c r="AF19" s="60">
        <v>101.7</v>
      </c>
      <c r="AG19" s="60">
        <v>89.3</v>
      </c>
      <c r="AH19" s="60">
        <v>79.7</v>
      </c>
      <c r="AI19" s="38"/>
      <c r="AJ19" s="9"/>
      <c r="AK19" s="9"/>
      <c r="AL19" s="9"/>
      <c r="AM19" s="9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ht="71.25" customHeight="1">
      <c r="A20" s="38"/>
      <c r="B20" s="39"/>
      <c r="C20" s="53" t="s">
        <v>50</v>
      </c>
      <c r="D20" s="39"/>
      <c r="E20" s="38"/>
      <c r="F20" s="59">
        <v>90.6</v>
      </c>
      <c r="G20" s="60">
        <v>90.5</v>
      </c>
      <c r="H20" s="60">
        <v>100.4</v>
      </c>
      <c r="I20" s="60">
        <v>97.4</v>
      </c>
      <c r="J20" s="60">
        <v>79.5</v>
      </c>
      <c r="K20" s="60">
        <v>96.9</v>
      </c>
      <c r="L20" s="60">
        <v>88.7</v>
      </c>
      <c r="M20" s="60">
        <v>104.2</v>
      </c>
      <c r="N20" s="60">
        <v>56.6</v>
      </c>
      <c r="O20" s="60">
        <v>101.5</v>
      </c>
      <c r="P20" s="60">
        <v>118.2</v>
      </c>
      <c r="Q20" s="60">
        <v>100.9</v>
      </c>
      <c r="R20" s="60">
        <v>142.4</v>
      </c>
      <c r="S20" s="60">
        <v>103.7</v>
      </c>
      <c r="T20" s="60">
        <v>83.6</v>
      </c>
      <c r="U20" s="60">
        <v>78.5</v>
      </c>
      <c r="V20" s="60">
        <v>88.1</v>
      </c>
      <c r="W20" s="60">
        <v>98.3</v>
      </c>
      <c r="X20" s="60">
        <v>91</v>
      </c>
      <c r="Y20" s="60">
        <v>62.1</v>
      </c>
      <c r="Z20" s="60">
        <v>79.7</v>
      </c>
      <c r="AA20" s="60">
        <v>85.7</v>
      </c>
      <c r="AB20" s="60">
        <v>98.2</v>
      </c>
      <c r="AC20" s="60">
        <v>97.4</v>
      </c>
      <c r="AD20" s="60">
        <v>112.4</v>
      </c>
      <c r="AE20" s="60">
        <v>96</v>
      </c>
      <c r="AF20" s="60">
        <v>132.9</v>
      </c>
      <c r="AG20" s="60">
        <v>81.4</v>
      </c>
      <c r="AH20" s="60">
        <v>65.2</v>
      </c>
      <c r="AI20" s="38"/>
      <c r="AJ20" s="9"/>
      <c r="AK20" s="9"/>
      <c r="AL20" s="9"/>
      <c r="AM20" s="9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ht="71.25" customHeight="1">
      <c r="A21" s="38"/>
      <c r="B21" s="39"/>
      <c r="C21" s="53" t="s">
        <v>51</v>
      </c>
      <c r="D21" s="39"/>
      <c r="E21" s="38"/>
      <c r="F21" s="59">
        <v>86.4</v>
      </c>
      <c r="G21" s="60">
        <v>86.4</v>
      </c>
      <c r="H21" s="60">
        <v>92.9</v>
      </c>
      <c r="I21" s="60">
        <v>87.9</v>
      </c>
      <c r="J21" s="60">
        <v>75.8</v>
      </c>
      <c r="K21" s="60">
        <v>96</v>
      </c>
      <c r="L21" s="60">
        <v>89</v>
      </c>
      <c r="M21" s="60">
        <v>91.6</v>
      </c>
      <c r="N21" s="60">
        <v>58.5</v>
      </c>
      <c r="O21" s="60">
        <v>91.9</v>
      </c>
      <c r="P21" s="60">
        <v>116.6</v>
      </c>
      <c r="Q21" s="60">
        <v>88.3</v>
      </c>
      <c r="R21" s="60">
        <v>176.1</v>
      </c>
      <c r="S21" s="60">
        <v>91.6</v>
      </c>
      <c r="T21" s="60">
        <v>77.1</v>
      </c>
      <c r="U21" s="60">
        <v>84.1</v>
      </c>
      <c r="V21" s="60">
        <v>86.5</v>
      </c>
      <c r="W21" s="60">
        <v>96.4</v>
      </c>
      <c r="X21" s="60">
        <v>84.9</v>
      </c>
      <c r="Y21" s="60">
        <v>58.3</v>
      </c>
      <c r="Z21" s="60">
        <v>137.7</v>
      </c>
      <c r="AA21" s="60">
        <v>72.4</v>
      </c>
      <c r="AB21" s="60">
        <v>90.8</v>
      </c>
      <c r="AC21" s="60">
        <v>92.7</v>
      </c>
      <c r="AD21" s="60">
        <v>95.8</v>
      </c>
      <c r="AE21" s="60">
        <v>94.4</v>
      </c>
      <c r="AF21" s="60">
        <v>143</v>
      </c>
      <c r="AG21" s="60">
        <v>79.7</v>
      </c>
      <c r="AH21" s="60">
        <v>65.4</v>
      </c>
      <c r="AI21" s="38"/>
      <c r="AJ21" s="9"/>
      <c r="AK21" s="9"/>
      <c r="AL21" s="9"/>
      <c r="AM21" s="9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ht="71.25" customHeight="1">
      <c r="A22" s="38"/>
      <c r="B22" s="39"/>
      <c r="C22" s="53" t="s">
        <v>52</v>
      </c>
      <c r="D22" s="39"/>
      <c r="E22" s="38"/>
      <c r="F22" s="59">
        <v>83.4</v>
      </c>
      <c r="G22" s="60">
        <v>83.4</v>
      </c>
      <c r="H22" s="60">
        <v>83.8</v>
      </c>
      <c r="I22" s="60">
        <v>74.5</v>
      </c>
      <c r="J22" s="60">
        <v>88.4</v>
      </c>
      <c r="K22" s="60">
        <v>87.1</v>
      </c>
      <c r="L22" s="60">
        <v>83.6</v>
      </c>
      <c r="M22" s="60">
        <v>91.5</v>
      </c>
      <c r="N22" s="60">
        <v>55.1</v>
      </c>
      <c r="O22" s="60">
        <v>86.6</v>
      </c>
      <c r="P22" s="60">
        <v>113</v>
      </c>
      <c r="Q22" s="60">
        <v>90</v>
      </c>
      <c r="R22" s="60">
        <v>213.3</v>
      </c>
      <c r="S22" s="60">
        <v>90.6</v>
      </c>
      <c r="T22" s="60">
        <v>73.7</v>
      </c>
      <c r="U22" s="60">
        <v>90.8</v>
      </c>
      <c r="V22" s="60">
        <v>82.7</v>
      </c>
      <c r="W22" s="60">
        <v>96.6</v>
      </c>
      <c r="X22" s="60">
        <v>87</v>
      </c>
      <c r="Y22" s="60">
        <v>56.6</v>
      </c>
      <c r="Z22" s="60">
        <v>137.3</v>
      </c>
      <c r="AA22" s="60">
        <v>74.4</v>
      </c>
      <c r="AB22" s="60">
        <v>95</v>
      </c>
      <c r="AC22" s="60">
        <v>97</v>
      </c>
      <c r="AD22" s="60">
        <v>90</v>
      </c>
      <c r="AE22" s="60">
        <v>91.4</v>
      </c>
      <c r="AF22" s="60">
        <v>148.5</v>
      </c>
      <c r="AG22" s="60">
        <v>74.1</v>
      </c>
      <c r="AH22" s="60">
        <v>62.5</v>
      </c>
      <c r="AI22" s="38"/>
      <c r="AJ22" s="9"/>
      <c r="AK22" s="9"/>
      <c r="AL22" s="9"/>
      <c r="AM22" s="9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39" ht="71.25" customHeight="1">
      <c r="A23" s="38"/>
      <c r="B23" s="38"/>
      <c r="C23" s="38"/>
      <c r="D23" s="38"/>
      <c r="E23" s="38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38"/>
      <c r="AJ23" s="7"/>
      <c r="AK23" s="7"/>
      <c r="AL23" s="7"/>
      <c r="AM23" s="7"/>
    </row>
    <row r="24" spans="1:39" ht="71.25" customHeight="1">
      <c r="A24" s="38"/>
      <c r="B24" s="39" t="s">
        <v>55</v>
      </c>
      <c r="C24" s="53" t="s">
        <v>48</v>
      </c>
      <c r="D24" s="39" t="s">
        <v>49</v>
      </c>
      <c r="E24" s="38"/>
      <c r="F24" s="59">
        <v>84.2</v>
      </c>
      <c r="G24" s="60">
        <v>84.2</v>
      </c>
      <c r="H24" s="60">
        <v>85.6</v>
      </c>
      <c r="I24" s="60">
        <v>91.1</v>
      </c>
      <c r="J24" s="60">
        <v>75.8</v>
      </c>
      <c r="K24" s="60">
        <v>74.4</v>
      </c>
      <c r="L24" s="60">
        <v>93.3</v>
      </c>
      <c r="M24" s="60">
        <v>99</v>
      </c>
      <c r="N24" s="60">
        <v>57.4</v>
      </c>
      <c r="O24" s="60">
        <v>90.8</v>
      </c>
      <c r="P24" s="60">
        <v>123.3</v>
      </c>
      <c r="Q24" s="60">
        <v>88</v>
      </c>
      <c r="R24" s="60">
        <v>245</v>
      </c>
      <c r="S24" s="60">
        <v>87.7</v>
      </c>
      <c r="T24" s="60">
        <v>79.5</v>
      </c>
      <c r="U24" s="60">
        <v>99.6</v>
      </c>
      <c r="V24" s="60">
        <v>82.8</v>
      </c>
      <c r="W24" s="60">
        <v>95.6</v>
      </c>
      <c r="X24" s="60">
        <v>89.2</v>
      </c>
      <c r="Y24" s="60">
        <v>69.3</v>
      </c>
      <c r="Z24" s="60">
        <v>68.8</v>
      </c>
      <c r="AA24" s="60">
        <v>77.6</v>
      </c>
      <c r="AB24" s="60">
        <v>98.8</v>
      </c>
      <c r="AC24" s="60">
        <v>90.8</v>
      </c>
      <c r="AD24" s="60">
        <v>73.8</v>
      </c>
      <c r="AE24" s="60">
        <v>88.2</v>
      </c>
      <c r="AF24" s="60">
        <v>104.8</v>
      </c>
      <c r="AG24" s="60">
        <v>73.7</v>
      </c>
      <c r="AH24" s="60">
        <v>66.5</v>
      </c>
      <c r="AI24" s="38"/>
      <c r="AJ24" s="7"/>
      <c r="AK24" s="7"/>
      <c r="AL24" s="7"/>
      <c r="AM24" s="7"/>
    </row>
    <row r="25" spans="1:39" ht="71.25" customHeight="1">
      <c r="A25" s="38"/>
      <c r="B25" s="39"/>
      <c r="C25" s="53" t="s">
        <v>50</v>
      </c>
      <c r="D25" s="39"/>
      <c r="E25" s="38"/>
      <c r="F25" s="59">
        <v>83.3</v>
      </c>
      <c r="G25" s="60">
        <v>83.4</v>
      </c>
      <c r="H25" s="60">
        <v>85.1</v>
      </c>
      <c r="I25" s="60">
        <v>94.9</v>
      </c>
      <c r="J25" s="60">
        <v>55.2</v>
      </c>
      <c r="K25" s="60">
        <v>76.5</v>
      </c>
      <c r="L25" s="60">
        <v>81.8</v>
      </c>
      <c r="M25" s="60">
        <v>95.9</v>
      </c>
      <c r="N25" s="60">
        <v>64.5</v>
      </c>
      <c r="O25" s="60">
        <v>104</v>
      </c>
      <c r="P25" s="60">
        <v>116.1</v>
      </c>
      <c r="Q25" s="60">
        <v>84.2</v>
      </c>
      <c r="R25" s="60">
        <v>236.2</v>
      </c>
      <c r="S25" s="60">
        <v>85.3</v>
      </c>
      <c r="T25" s="60">
        <v>77.6</v>
      </c>
      <c r="U25" s="60">
        <v>86.9</v>
      </c>
      <c r="V25" s="60">
        <v>76.4</v>
      </c>
      <c r="W25" s="60">
        <v>94.6</v>
      </c>
      <c r="X25" s="60">
        <v>91.3</v>
      </c>
      <c r="Y25" s="60">
        <v>76.7</v>
      </c>
      <c r="Z25" s="60">
        <v>48.6</v>
      </c>
      <c r="AA25" s="60">
        <v>83.1</v>
      </c>
      <c r="AB25" s="60">
        <v>100.8</v>
      </c>
      <c r="AC25" s="60">
        <v>85.3</v>
      </c>
      <c r="AD25" s="60">
        <v>75.2</v>
      </c>
      <c r="AE25" s="60">
        <v>87.7</v>
      </c>
      <c r="AF25" s="60">
        <v>115.1</v>
      </c>
      <c r="AG25" s="60">
        <v>77.2</v>
      </c>
      <c r="AH25" s="60">
        <v>69.5</v>
      </c>
      <c r="AI25" s="38"/>
      <c r="AJ25" s="7"/>
      <c r="AK25" s="7"/>
      <c r="AL25" s="7"/>
      <c r="AM25" s="7"/>
    </row>
    <row r="26" spans="1:39" ht="71.25" customHeight="1">
      <c r="A26" s="38"/>
      <c r="B26" s="39"/>
      <c r="C26" s="53" t="s">
        <v>51</v>
      </c>
      <c r="D26" s="39"/>
      <c r="E26" s="38"/>
      <c r="F26" s="59">
        <v>93.5</v>
      </c>
      <c r="G26" s="60">
        <v>93.5</v>
      </c>
      <c r="H26" s="60">
        <v>94.5</v>
      </c>
      <c r="I26" s="60">
        <v>101.3</v>
      </c>
      <c r="J26" s="60">
        <v>131.2</v>
      </c>
      <c r="K26" s="60">
        <v>107.9</v>
      </c>
      <c r="L26" s="60">
        <v>81.2</v>
      </c>
      <c r="M26" s="60">
        <v>90.1</v>
      </c>
      <c r="N26" s="60">
        <v>67.5</v>
      </c>
      <c r="O26" s="60">
        <v>107</v>
      </c>
      <c r="P26" s="60">
        <v>117.8</v>
      </c>
      <c r="Q26" s="60">
        <v>86.7</v>
      </c>
      <c r="R26" s="60">
        <v>261.4</v>
      </c>
      <c r="S26" s="60">
        <v>97.2</v>
      </c>
      <c r="T26" s="60">
        <v>86.6</v>
      </c>
      <c r="U26" s="60">
        <v>87.6</v>
      </c>
      <c r="V26" s="60">
        <v>69.8</v>
      </c>
      <c r="W26" s="60">
        <v>96.4</v>
      </c>
      <c r="X26" s="60">
        <v>88.6</v>
      </c>
      <c r="Y26" s="60">
        <v>77.6</v>
      </c>
      <c r="Z26" s="60">
        <v>63.7</v>
      </c>
      <c r="AA26" s="60">
        <v>59.4</v>
      </c>
      <c r="AB26" s="60">
        <v>105.6</v>
      </c>
      <c r="AC26" s="60">
        <v>81.2</v>
      </c>
      <c r="AD26" s="60">
        <v>77.3</v>
      </c>
      <c r="AE26" s="60">
        <v>99.2</v>
      </c>
      <c r="AF26" s="60">
        <v>134.3</v>
      </c>
      <c r="AG26" s="60">
        <v>88.3</v>
      </c>
      <c r="AH26" s="60">
        <v>71.3</v>
      </c>
      <c r="AI26" s="38"/>
      <c r="AJ26" s="7"/>
      <c r="AK26" s="7"/>
      <c r="AL26" s="7"/>
      <c r="AM26" s="7"/>
    </row>
    <row r="27" spans="1:35" ht="71.25" customHeight="1">
      <c r="A27" s="38"/>
      <c r="B27" s="39"/>
      <c r="C27" s="53" t="s">
        <v>52</v>
      </c>
      <c r="D27" s="39"/>
      <c r="E27" s="38"/>
      <c r="F27" s="59">
        <v>88.2</v>
      </c>
      <c r="G27" s="60">
        <v>88.3</v>
      </c>
      <c r="H27" s="60">
        <v>98</v>
      </c>
      <c r="I27" s="60">
        <v>118.9</v>
      </c>
      <c r="J27" s="60">
        <v>60.3</v>
      </c>
      <c r="K27" s="60">
        <v>91.6</v>
      </c>
      <c r="L27" s="60">
        <v>75.3</v>
      </c>
      <c r="M27" s="60">
        <v>107.9</v>
      </c>
      <c r="N27" s="60">
        <v>64.3</v>
      </c>
      <c r="O27" s="60">
        <v>124.7</v>
      </c>
      <c r="P27" s="60">
        <v>117.6</v>
      </c>
      <c r="Q27" s="60">
        <v>84.2</v>
      </c>
      <c r="R27" s="60">
        <v>272.7</v>
      </c>
      <c r="S27" s="60">
        <v>95</v>
      </c>
      <c r="T27" s="60">
        <v>75.7</v>
      </c>
      <c r="U27" s="60">
        <v>88.9</v>
      </c>
      <c r="V27" s="60">
        <v>70.2</v>
      </c>
      <c r="W27" s="60">
        <v>96.8</v>
      </c>
      <c r="X27" s="60">
        <v>86.6</v>
      </c>
      <c r="Y27" s="60">
        <v>76</v>
      </c>
      <c r="Z27" s="60">
        <v>52.8</v>
      </c>
      <c r="AA27" s="60">
        <v>54.8</v>
      </c>
      <c r="AB27" s="60">
        <v>105.1</v>
      </c>
      <c r="AC27" s="60">
        <v>94</v>
      </c>
      <c r="AD27" s="60">
        <v>79.6</v>
      </c>
      <c r="AE27" s="60">
        <v>95.2</v>
      </c>
      <c r="AF27" s="60">
        <v>145.2</v>
      </c>
      <c r="AG27" s="60">
        <v>83.8</v>
      </c>
      <c r="AH27" s="60">
        <v>70.2</v>
      </c>
      <c r="AI27" s="38"/>
    </row>
    <row r="28" spans="1:39" ht="71.25" customHeight="1">
      <c r="A28" s="38"/>
      <c r="B28" s="38"/>
      <c r="C28" s="38"/>
      <c r="D28" s="38"/>
      <c r="E28" s="38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38"/>
      <c r="AJ28" s="7"/>
      <c r="AK28" s="7"/>
      <c r="AL28" s="7"/>
      <c r="AM28" s="7"/>
    </row>
    <row r="29" spans="1:39" ht="71.25" customHeight="1">
      <c r="A29" s="38"/>
      <c r="B29" s="39" t="s">
        <v>56</v>
      </c>
      <c r="C29" s="53" t="s">
        <v>48</v>
      </c>
      <c r="D29" s="39" t="s">
        <v>49</v>
      </c>
      <c r="E29" s="38"/>
      <c r="F29" s="59">
        <f>85.2</f>
        <v>85.2</v>
      </c>
      <c r="G29" s="60">
        <f>85.2</f>
        <v>85.2</v>
      </c>
      <c r="H29" s="60">
        <f>89.6</f>
        <v>89.6</v>
      </c>
      <c r="I29" s="60">
        <f>117.2</f>
        <v>117.2</v>
      </c>
      <c r="J29" s="60">
        <f>40.4</f>
        <v>40.4</v>
      </c>
      <c r="K29" s="60">
        <f>87.6</f>
        <v>87.6</v>
      </c>
      <c r="L29" s="60">
        <f>74</f>
        <v>74</v>
      </c>
      <c r="M29" s="60">
        <f>106.8</f>
        <v>106.8</v>
      </c>
      <c r="N29" s="60">
        <f>68</f>
        <v>68</v>
      </c>
      <c r="O29" s="60">
        <f>118.5</f>
        <v>118.5</v>
      </c>
      <c r="P29" s="60">
        <f>94.8</f>
        <v>94.8</v>
      </c>
      <c r="Q29" s="60">
        <f>76.7</f>
        <v>76.7</v>
      </c>
      <c r="R29" s="60">
        <f>269.9</f>
        <v>269.9</v>
      </c>
      <c r="S29" s="60">
        <f>95</f>
        <v>95</v>
      </c>
      <c r="T29" s="60">
        <f>77</f>
        <v>77</v>
      </c>
      <c r="U29" s="60">
        <f>88.3</f>
        <v>88.3</v>
      </c>
      <c r="V29" s="60">
        <f>71</f>
        <v>71</v>
      </c>
      <c r="W29" s="60">
        <f>92</f>
        <v>92</v>
      </c>
      <c r="X29" s="60">
        <f>83.7</f>
        <v>83.7</v>
      </c>
      <c r="Y29" s="60">
        <f>84.8</f>
        <v>84.8</v>
      </c>
      <c r="Z29" s="60">
        <f>49.1</f>
        <v>49.1</v>
      </c>
      <c r="AA29" s="60">
        <f>40.3</f>
        <v>40.3</v>
      </c>
      <c r="AB29" s="60">
        <f>104.8</f>
        <v>104.8</v>
      </c>
      <c r="AC29" s="60">
        <f>91.1</f>
        <v>91.1</v>
      </c>
      <c r="AD29" s="60">
        <f>75</f>
        <v>75</v>
      </c>
      <c r="AE29" s="60">
        <f>94.4</f>
        <v>94.4</v>
      </c>
      <c r="AF29" s="60">
        <f>144.6</f>
        <v>144.6</v>
      </c>
      <c r="AG29" s="60">
        <f>83.4</f>
        <v>83.4</v>
      </c>
      <c r="AH29" s="60">
        <f>72.5</f>
        <v>72.5</v>
      </c>
      <c r="AI29" s="38"/>
      <c r="AJ29" s="7"/>
      <c r="AK29" s="7"/>
      <c r="AL29" s="7"/>
      <c r="AM29" s="7"/>
    </row>
    <row r="30" spans="1:39" ht="71.25" customHeight="1">
      <c r="A30" s="38"/>
      <c r="B30" s="39"/>
      <c r="C30" s="53" t="s">
        <v>50</v>
      </c>
      <c r="D30" s="39"/>
      <c r="E30" s="38"/>
      <c r="F30" s="59">
        <f>85</f>
        <v>85</v>
      </c>
      <c r="G30" s="60">
        <f>85</f>
        <v>85</v>
      </c>
      <c r="H30" s="60">
        <f>90.3</f>
        <v>90.3</v>
      </c>
      <c r="I30" s="60">
        <f>105.4</f>
        <v>105.4</v>
      </c>
      <c r="J30" s="60">
        <f>63.1</f>
        <v>63.1</v>
      </c>
      <c r="K30" s="60">
        <f>88.2</f>
        <v>88.2</v>
      </c>
      <c r="L30" s="60">
        <f>90.4</f>
        <v>90.4</v>
      </c>
      <c r="M30" s="60">
        <f>125.5</f>
        <v>125.5</v>
      </c>
      <c r="N30" s="60">
        <f>66.6</f>
        <v>66.6</v>
      </c>
      <c r="O30" s="60">
        <f>112.2</f>
        <v>112.2</v>
      </c>
      <c r="P30" s="60">
        <f>79.1</f>
        <v>79.1</v>
      </c>
      <c r="Q30" s="60">
        <f>74</f>
        <v>74</v>
      </c>
      <c r="R30" s="60">
        <f>273.5</f>
        <v>273.5</v>
      </c>
      <c r="S30" s="60">
        <f>105.3</f>
        <v>105.3</v>
      </c>
      <c r="T30" s="60">
        <f>84.7</f>
        <v>84.7</v>
      </c>
      <c r="U30" s="60">
        <f>79.1</f>
        <v>79.1</v>
      </c>
      <c r="V30" s="60">
        <f>69.5</f>
        <v>69.5</v>
      </c>
      <c r="W30" s="60">
        <f>91.5</f>
        <v>91.5</v>
      </c>
      <c r="X30" s="60">
        <f>80.9</f>
        <v>80.9</v>
      </c>
      <c r="Y30" s="60">
        <f>83.3</f>
        <v>83.3</v>
      </c>
      <c r="Z30" s="60">
        <f>25.7</f>
        <v>25.7</v>
      </c>
      <c r="AA30" s="60">
        <f>42</f>
        <v>42</v>
      </c>
      <c r="AB30" s="60">
        <f>100.4</f>
        <v>100.4</v>
      </c>
      <c r="AC30" s="60">
        <f>101.6</f>
        <v>101.6</v>
      </c>
      <c r="AD30" s="60">
        <f>65.1</f>
        <v>65.1</v>
      </c>
      <c r="AE30" s="60">
        <f>83.3</f>
        <v>83.3</v>
      </c>
      <c r="AF30" s="60">
        <f>73.5</f>
        <v>73.5</v>
      </c>
      <c r="AG30" s="60">
        <f>83.1</f>
        <v>83.1</v>
      </c>
      <c r="AH30" s="60">
        <f>75</f>
        <v>75</v>
      </c>
      <c r="AI30" s="38"/>
      <c r="AJ30" s="7"/>
      <c r="AK30" s="7"/>
      <c r="AL30" s="7"/>
      <c r="AM30" s="7"/>
    </row>
    <row r="31" spans="1:39" ht="71.25" customHeight="1">
      <c r="A31" s="38"/>
      <c r="B31" s="39"/>
      <c r="C31" s="53" t="s">
        <v>51</v>
      </c>
      <c r="D31" s="39"/>
      <c r="E31" s="38"/>
      <c r="F31" s="59">
        <f>86.1</f>
        <v>86.1</v>
      </c>
      <c r="G31" s="60">
        <f>86.1</f>
        <v>86.1</v>
      </c>
      <c r="H31" s="60">
        <f>88.4</f>
        <v>88.4</v>
      </c>
      <c r="I31" s="60">
        <f>115.5</f>
        <v>115.5</v>
      </c>
      <c r="J31" s="60">
        <f>61.9</f>
        <v>61.9</v>
      </c>
      <c r="K31" s="60">
        <f>89.4</f>
        <v>89.4</v>
      </c>
      <c r="L31" s="60">
        <f>84.9</f>
        <v>84.9</v>
      </c>
      <c r="M31" s="60">
        <f>127.7</f>
        <v>127.7</v>
      </c>
      <c r="N31" s="60">
        <f>76.5</f>
        <v>76.5</v>
      </c>
      <c r="O31" s="60">
        <f>110.7</f>
        <v>110.7</v>
      </c>
      <c r="P31" s="60">
        <f>67</f>
        <v>67</v>
      </c>
      <c r="Q31" s="60">
        <f>73.5</f>
        <v>73.5</v>
      </c>
      <c r="R31" s="60">
        <f>267.1</f>
        <v>267.1</v>
      </c>
      <c r="S31" s="60">
        <f>98.6</f>
        <v>98.6</v>
      </c>
      <c r="T31" s="60">
        <f>85.4</f>
        <v>85.4</v>
      </c>
      <c r="U31" s="60">
        <f>78.3</f>
        <v>78.3</v>
      </c>
      <c r="V31" s="60">
        <f>65.7</f>
        <v>65.7</v>
      </c>
      <c r="W31" s="60">
        <f>91.4</f>
        <v>91.4</v>
      </c>
      <c r="X31" s="60">
        <f>79.8</f>
        <v>79.8</v>
      </c>
      <c r="Y31" s="60">
        <f>83.6</f>
        <v>83.6</v>
      </c>
      <c r="Z31" s="60">
        <f>20.2</f>
        <v>20.2</v>
      </c>
      <c r="AA31" s="60">
        <f>37</f>
        <v>37</v>
      </c>
      <c r="AB31" s="60">
        <f>99.6</f>
        <v>99.6</v>
      </c>
      <c r="AC31" s="60">
        <f>96</f>
        <v>96</v>
      </c>
      <c r="AD31" s="60">
        <f>67.5</f>
        <v>67.5</v>
      </c>
      <c r="AE31" s="60">
        <f>89.4</f>
        <v>89.4</v>
      </c>
      <c r="AF31" s="60">
        <f>109.7</f>
        <v>109.7</v>
      </c>
      <c r="AG31" s="60">
        <f>86.3</f>
        <v>86.3</v>
      </c>
      <c r="AH31" s="60">
        <f>82.6</f>
        <v>82.6</v>
      </c>
      <c r="AI31" s="38"/>
      <c r="AJ31" s="7"/>
      <c r="AK31" s="7"/>
      <c r="AL31" s="7"/>
      <c r="AM31" s="7"/>
    </row>
    <row r="32" spans="1:39" ht="71.25" customHeight="1">
      <c r="A32" s="38"/>
      <c r="B32" s="39"/>
      <c r="C32" s="53" t="s">
        <v>52</v>
      </c>
      <c r="D32" s="39"/>
      <c r="E32" s="38"/>
      <c r="F32" s="59">
        <f>89.1</f>
        <v>89.1</v>
      </c>
      <c r="G32" s="60">
        <f>89.1</f>
        <v>89.1</v>
      </c>
      <c r="H32" s="60">
        <f>91</f>
        <v>91</v>
      </c>
      <c r="I32" s="60">
        <f>126.9</f>
        <v>126.9</v>
      </c>
      <c r="J32" s="60">
        <f>80.3</f>
        <v>80.3</v>
      </c>
      <c r="K32" s="60">
        <f>95.6</f>
        <v>95.6</v>
      </c>
      <c r="L32" s="60">
        <f>74.4</f>
        <v>74.4</v>
      </c>
      <c r="M32" s="60">
        <f>107.2</f>
        <v>107.2</v>
      </c>
      <c r="N32" s="60">
        <f>80.1</f>
        <v>80.1</v>
      </c>
      <c r="O32" s="60">
        <f>118.3</f>
        <v>118.3</v>
      </c>
      <c r="P32" s="60">
        <f>76.9</f>
        <v>76.9</v>
      </c>
      <c r="Q32" s="60">
        <f>72.6</f>
        <v>72.6</v>
      </c>
      <c r="R32" s="60">
        <f>285</f>
        <v>285</v>
      </c>
      <c r="S32" s="60">
        <f>83.6</f>
        <v>83.6</v>
      </c>
      <c r="T32" s="60">
        <f>83</f>
        <v>83</v>
      </c>
      <c r="U32" s="60">
        <f>94.1</f>
        <v>94.1</v>
      </c>
      <c r="V32" s="60">
        <f>65.9</f>
        <v>65.9</v>
      </c>
      <c r="W32" s="60">
        <f>92.8</f>
        <v>92.8</v>
      </c>
      <c r="X32" s="60">
        <f>82.8</f>
        <v>82.8</v>
      </c>
      <c r="Y32" s="60">
        <f>87.2</f>
        <v>87.2</v>
      </c>
      <c r="Z32" s="60">
        <f>14</f>
        <v>14</v>
      </c>
      <c r="AA32" s="60">
        <f>43.1</f>
        <v>43.1</v>
      </c>
      <c r="AB32" s="60">
        <f>105</f>
        <v>105</v>
      </c>
      <c r="AC32" s="60">
        <f>93.3</f>
        <v>93.3</v>
      </c>
      <c r="AD32" s="60">
        <f>58.9</f>
        <v>58.9</v>
      </c>
      <c r="AE32" s="60">
        <f>90</f>
        <v>90</v>
      </c>
      <c r="AF32" s="60">
        <f>97.3</f>
        <v>97.3</v>
      </c>
      <c r="AG32" s="60">
        <f>90.4</f>
        <v>90.4</v>
      </c>
      <c r="AH32" s="60">
        <f>82</f>
        <v>82</v>
      </c>
      <c r="AI32" s="38"/>
      <c r="AJ32" s="7"/>
      <c r="AK32" s="7"/>
      <c r="AL32" s="7"/>
      <c r="AM32" s="7"/>
    </row>
    <row r="33" spans="1:35" ht="71.25" customHeight="1">
      <c r="A33" s="38"/>
      <c r="B33" s="38"/>
      <c r="C33" s="38"/>
      <c r="D33" s="38"/>
      <c r="E33" s="38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38"/>
    </row>
    <row r="34" spans="1:35" ht="71.25" customHeight="1">
      <c r="A34" s="38"/>
      <c r="B34" s="39" t="s">
        <v>66</v>
      </c>
      <c r="C34" s="53" t="s">
        <v>48</v>
      </c>
      <c r="D34" s="39" t="s">
        <v>49</v>
      </c>
      <c r="E34" s="38"/>
      <c r="F34" s="59">
        <v>89.5</v>
      </c>
      <c r="G34" s="60">
        <v>89.6</v>
      </c>
      <c r="H34" s="60">
        <v>92.3</v>
      </c>
      <c r="I34" s="60">
        <v>117.6</v>
      </c>
      <c r="J34" s="60">
        <v>60.7</v>
      </c>
      <c r="K34" s="60">
        <v>84.2</v>
      </c>
      <c r="L34" s="60">
        <v>79.8</v>
      </c>
      <c r="M34" s="60">
        <v>118.8</v>
      </c>
      <c r="N34" s="60">
        <v>90.5</v>
      </c>
      <c r="O34" s="60">
        <v>112</v>
      </c>
      <c r="P34" s="60">
        <v>67.5</v>
      </c>
      <c r="Q34" s="60">
        <v>73.7</v>
      </c>
      <c r="R34" s="60">
        <v>299.2</v>
      </c>
      <c r="S34" s="60">
        <v>86.4</v>
      </c>
      <c r="T34" s="60">
        <v>88.4</v>
      </c>
      <c r="U34" s="60">
        <v>103</v>
      </c>
      <c r="V34" s="60">
        <v>64.4</v>
      </c>
      <c r="W34" s="60">
        <v>88.5</v>
      </c>
      <c r="X34" s="60">
        <v>89.2</v>
      </c>
      <c r="Y34" s="60">
        <v>91</v>
      </c>
      <c r="Z34" s="60">
        <v>52.9</v>
      </c>
      <c r="AA34" s="60">
        <v>61.5</v>
      </c>
      <c r="AB34" s="60">
        <v>104.5</v>
      </c>
      <c r="AC34" s="60">
        <v>82.6</v>
      </c>
      <c r="AD34" s="60">
        <v>72.6</v>
      </c>
      <c r="AE34" s="60">
        <v>94.8</v>
      </c>
      <c r="AF34" s="60">
        <v>121.6</v>
      </c>
      <c r="AG34" s="60">
        <v>91</v>
      </c>
      <c r="AH34" s="60">
        <v>91.4</v>
      </c>
      <c r="AI34" s="58"/>
    </row>
    <row r="35" spans="1:35" ht="71.25" customHeight="1">
      <c r="A35" s="38"/>
      <c r="B35" s="39"/>
      <c r="C35" s="53" t="s">
        <v>50</v>
      </c>
      <c r="D35" s="39"/>
      <c r="E35" s="38"/>
      <c r="F35" s="59">
        <v>92</v>
      </c>
      <c r="G35" s="60">
        <v>92</v>
      </c>
      <c r="H35" s="60">
        <v>95</v>
      </c>
      <c r="I35" s="60">
        <v>128</v>
      </c>
      <c r="J35" s="60">
        <v>76.1</v>
      </c>
      <c r="K35" s="60">
        <v>94.1</v>
      </c>
      <c r="L35" s="60">
        <v>85.5</v>
      </c>
      <c r="M35" s="60">
        <v>132.8</v>
      </c>
      <c r="N35" s="60">
        <v>100.1</v>
      </c>
      <c r="O35" s="60">
        <v>119.4</v>
      </c>
      <c r="P35" s="60">
        <v>68.1</v>
      </c>
      <c r="Q35" s="60">
        <v>67</v>
      </c>
      <c r="R35" s="60">
        <v>277.7</v>
      </c>
      <c r="S35" s="60">
        <v>81.2</v>
      </c>
      <c r="T35" s="60">
        <v>88.4</v>
      </c>
      <c r="U35" s="60">
        <v>77.9</v>
      </c>
      <c r="V35" s="60">
        <v>57.8</v>
      </c>
      <c r="W35" s="60">
        <v>87.8</v>
      </c>
      <c r="X35" s="60">
        <v>85.8</v>
      </c>
      <c r="Y35" s="60">
        <v>95.1</v>
      </c>
      <c r="Z35" s="60">
        <v>34.3</v>
      </c>
      <c r="AA35" s="60">
        <v>44.5</v>
      </c>
      <c r="AB35" s="60">
        <v>108.8</v>
      </c>
      <c r="AC35" s="60">
        <v>80</v>
      </c>
      <c r="AD35" s="60">
        <v>77</v>
      </c>
      <c r="AE35" s="60">
        <v>91.9</v>
      </c>
      <c r="AF35" s="60">
        <v>87.1</v>
      </c>
      <c r="AG35" s="60">
        <v>99.8</v>
      </c>
      <c r="AH35" s="60">
        <v>100.5</v>
      </c>
      <c r="AI35" s="58"/>
    </row>
    <row r="36" spans="1:35" ht="71.25" customHeight="1">
      <c r="A36" s="38"/>
      <c r="B36" s="39"/>
      <c r="C36" s="53" t="s">
        <v>51</v>
      </c>
      <c r="D36" s="39"/>
      <c r="E36" s="38"/>
      <c r="F36" s="59">
        <v>91.6</v>
      </c>
      <c r="G36" s="60">
        <v>91.6</v>
      </c>
      <c r="H36" s="60">
        <v>95.2</v>
      </c>
      <c r="I36" s="60">
        <v>121.7</v>
      </c>
      <c r="J36" s="60">
        <v>67</v>
      </c>
      <c r="K36" s="60">
        <v>92.8</v>
      </c>
      <c r="L36" s="60">
        <v>78.2</v>
      </c>
      <c r="M36" s="60">
        <v>120.9</v>
      </c>
      <c r="N36" s="60">
        <v>103.8</v>
      </c>
      <c r="O36" s="60">
        <v>113.5</v>
      </c>
      <c r="P36" s="60">
        <v>136.6</v>
      </c>
      <c r="Q36" s="60">
        <v>71</v>
      </c>
      <c r="R36" s="60">
        <v>204.2</v>
      </c>
      <c r="S36" s="60">
        <v>84.6</v>
      </c>
      <c r="T36" s="60">
        <v>87.4</v>
      </c>
      <c r="U36" s="60">
        <v>71.4</v>
      </c>
      <c r="V36" s="60">
        <v>57.7</v>
      </c>
      <c r="W36" s="60">
        <v>88.5</v>
      </c>
      <c r="X36" s="60">
        <v>87.7</v>
      </c>
      <c r="Y36" s="60">
        <v>95.4</v>
      </c>
      <c r="Z36" s="60">
        <v>41</v>
      </c>
      <c r="AA36" s="60">
        <v>46.1</v>
      </c>
      <c r="AB36" s="60">
        <v>107.9</v>
      </c>
      <c r="AC36" s="60">
        <v>90.5</v>
      </c>
      <c r="AD36" s="60">
        <v>101.6</v>
      </c>
      <c r="AE36" s="60">
        <v>94.3</v>
      </c>
      <c r="AF36" s="60">
        <v>115.4</v>
      </c>
      <c r="AG36" s="60">
        <v>100.1</v>
      </c>
      <c r="AH36" s="60">
        <v>102.8</v>
      </c>
      <c r="AI36" s="58"/>
    </row>
    <row r="37" spans="1:35" ht="71.25" customHeight="1">
      <c r="A37" s="38"/>
      <c r="B37" s="39"/>
      <c r="C37" s="53" t="s">
        <v>52</v>
      </c>
      <c r="D37" s="39"/>
      <c r="E37" s="38"/>
      <c r="F37" s="59">
        <v>92.4</v>
      </c>
      <c r="G37" s="60">
        <v>92.4</v>
      </c>
      <c r="H37" s="60">
        <v>100.8</v>
      </c>
      <c r="I37" s="60">
        <v>149.7</v>
      </c>
      <c r="J37" s="60">
        <v>64.3</v>
      </c>
      <c r="K37" s="60">
        <v>89.9</v>
      </c>
      <c r="L37" s="60">
        <v>87</v>
      </c>
      <c r="M37" s="60">
        <v>122.3</v>
      </c>
      <c r="N37" s="60">
        <v>102.1</v>
      </c>
      <c r="O37" s="60">
        <v>122.1</v>
      </c>
      <c r="P37" s="60">
        <v>152</v>
      </c>
      <c r="Q37" s="60">
        <v>71.2</v>
      </c>
      <c r="R37" s="60">
        <v>176.8</v>
      </c>
      <c r="S37" s="60">
        <v>98.4</v>
      </c>
      <c r="T37" s="60">
        <v>90.3</v>
      </c>
      <c r="U37" s="60">
        <v>73.1</v>
      </c>
      <c r="V37" s="60">
        <v>57.6</v>
      </c>
      <c r="W37" s="60">
        <v>86.5</v>
      </c>
      <c r="X37" s="60">
        <v>83.4</v>
      </c>
      <c r="Y37" s="60">
        <v>96.9</v>
      </c>
      <c r="Z37" s="60">
        <v>55.9</v>
      </c>
      <c r="AA37" s="60">
        <v>24.9</v>
      </c>
      <c r="AB37" s="60">
        <v>113.3</v>
      </c>
      <c r="AC37" s="60">
        <v>72.4</v>
      </c>
      <c r="AD37" s="60">
        <v>96.1</v>
      </c>
      <c r="AE37" s="60">
        <v>90.8</v>
      </c>
      <c r="AF37" s="60">
        <v>82.8</v>
      </c>
      <c r="AG37" s="60">
        <v>103</v>
      </c>
      <c r="AH37" s="60">
        <v>102.1</v>
      </c>
      <c r="AI37" s="58"/>
    </row>
    <row r="38" spans="1:35" ht="39.75" customHeight="1">
      <c r="A38" s="49"/>
      <c r="B38" s="49"/>
      <c r="C38" s="49"/>
      <c r="D38" s="49"/>
      <c r="E38" s="49"/>
      <c r="F38" s="61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40" spans="8:14" ht="17.25">
      <c r="H40" s="7"/>
      <c r="I40" s="7"/>
      <c r="J40" s="7"/>
      <c r="K40" s="7"/>
      <c r="L40" s="7"/>
      <c r="M40" s="7"/>
      <c r="N40" s="7"/>
    </row>
    <row r="41" spans="8:14" ht="17.25">
      <c r="H41" s="7"/>
      <c r="I41" s="7"/>
      <c r="J41" s="7"/>
      <c r="K41" s="7"/>
      <c r="L41" s="7"/>
      <c r="M41" s="7"/>
      <c r="N41" s="7"/>
    </row>
    <row r="42" spans="8:14" ht="17.25">
      <c r="H42" s="7"/>
      <c r="I42" s="7"/>
      <c r="J42" s="7"/>
      <c r="K42" s="7"/>
      <c r="L42" s="7"/>
      <c r="M42" s="7"/>
      <c r="N42" s="7"/>
    </row>
    <row r="43" spans="8:14" ht="17.25">
      <c r="H43" s="7"/>
      <c r="I43" s="7"/>
      <c r="J43" s="7"/>
      <c r="K43" s="7"/>
      <c r="L43" s="7"/>
      <c r="M43" s="7"/>
      <c r="N43" s="7"/>
    </row>
    <row r="44" spans="8:14" ht="17.25">
      <c r="H44" s="7"/>
      <c r="I44" s="7"/>
      <c r="J44" s="7"/>
      <c r="K44" s="7"/>
      <c r="L44" s="7"/>
      <c r="M44" s="7"/>
      <c r="N44" s="7"/>
    </row>
    <row r="45" spans="8:14" ht="17.25">
      <c r="H45" s="7"/>
      <c r="I45" s="7"/>
      <c r="J45" s="7"/>
      <c r="K45" s="7"/>
      <c r="L45" s="7"/>
      <c r="M45" s="7"/>
      <c r="N45" s="7"/>
    </row>
    <row r="46" spans="8:14" ht="17.25">
      <c r="H46" s="7"/>
      <c r="I46" s="7"/>
      <c r="J46" s="7"/>
      <c r="K46" s="7"/>
      <c r="L46" s="7"/>
      <c r="M46" s="7"/>
      <c r="N46" s="7"/>
    </row>
    <row r="47" spans="8:14" ht="17.25">
      <c r="H47" s="7"/>
      <c r="I47" s="7"/>
      <c r="J47" s="7"/>
      <c r="K47" s="7"/>
      <c r="L47" s="7"/>
      <c r="M47" s="7"/>
      <c r="N47" s="7"/>
    </row>
    <row r="48" spans="8:14" ht="17.25">
      <c r="H48" s="7"/>
      <c r="I48" s="7"/>
      <c r="J48" s="7"/>
      <c r="K48" s="7"/>
      <c r="L48" s="7"/>
      <c r="M48" s="7"/>
      <c r="N48" s="7"/>
    </row>
    <row r="49" spans="8:14" ht="17.25">
      <c r="H49" s="7"/>
      <c r="I49" s="7"/>
      <c r="J49" s="7"/>
      <c r="K49" s="7"/>
      <c r="L49" s="7"/>
      <c r="M49" s="7"/>
      <c r="N49" s="7"/>
    </row>
    <row r="50" spans="8:14" ht="17.25">
      <c r="H50" s="7"/>
      <c r="I50" s="7"/>
      <c r="J50" s="7"/>
      <c r="K50" s="7"/>
      <c r="L50" s="7"/>
      <c r="M50" s="7"/>
      <c r="N50" s="7"/>
    </row>
    <row r="51" spans="8:14" ht="17.25">
      <c r="H51" s="7"/>
      <c r="I51" s="7"/>
      <c r="J51" s="7"/>
      <c r="K51" s="7"/>
      <c r="L51" s="7"/>
      <c r="M51" s="7"/>
      <c r="N51" s="7"/>
    </row>
    <row r="52" spans="8:14" ht="17.25">
      <c r="H52" s="7"/>
      <c r="I52" s="7"/>
      <c r="J52" s="7"/>
      <c r="K52" s="7"/>
      <c r="L52" s="7"/>
      <c r="M52" s="7"/>
      <c r="N52" s="7"/>
    </row>
    <row r="53" spans="8:14" ht="17.25">
      <c r="H53" s="7"/>
      <c r="I53" s="7"/>
      <c r="J53" s="7"/>
      <c r="K53" s="7"/>
      <c r="L53" s="7"/>
      <c r="M53" s="7"/>
      <c r="N53" s="7"/>
    </row>
    <row r="54" spans="8:14" ht="17.25">
      <c r="H54" s="7"/>
      <c r="I54" s="7"/>
      <c r="J54" s="7"/>
      <c r="K54" s="7"/>
      <c r="L54" s="7"/>
      <c r="M54" s="7"/>
      <c r="N54" s="7"/>
    </row>
    <row r="55" spans="8:14" ht="17.25">
      <c r="H55" s="7"/>
      <c r="I55" s="7"/>
      <c r="J55" s="7"/>
      <c r="K55" s="7"/>
      <c r="L55" s="7"/>
      <c r="M55" s="7"/>
      <c r="N55" s="7"/>
    </row>
    <row r="56" spans="8:14" ht="17.25">
      <c r="H56" s="7"/>
      <c r="I56" s="7"/>
      <c r="J56" s="7"/>
      <c r="K56" s="7"/>
      <c r="L56" s="7"/>
      <c r="M56" s="7"/>
      <c r="N56" s="7"/>
    </row>
    <row r="57" spans="8:14" ht="17.25">
      <c r="H57" s="7"/>
      <c r="I57" s="7"/>
      <c r="J57" s="7"/>
      <c r="K57" s="7"/>
      <c r="L57" s="7"/>
      <c r="M57" s="7"/>
      <c r="N57" s="7"/>
    </row>
    <row r="58" spans="8:14" ht="17.25">
      <c r="H58" s="7"/>
      <c r="I58" s="7"/>
      <c r="J58" s="7"/>
      <c r="K58" s="7"/>
      <c r="L58" s="7"/>
      <c r="M58" s="7"/>
      <c r="N58" s="7"/>
    </row>
    <row r="59" spans="8:14" ht="17.25">
      <c r="H59" s="7"/>
      <c r="I59" s="7"/>
      <c r="J59" s="7"/>
      <c r="K59" s="7"/>
      <c r="L59" s="7"/>
      <c r="M59" s="7"/>
      <c r="N59" s="7"/>
    </row>
    <row r="60" spans="8:14" ht="17.25">
      <c r="H60" s="7"/>
      <c r="I60" s="7"/>
      <c r="J60" s="7"/>
      <c r="K60" s="7"/>
      <c r="L60" s="7"/>
      <c r="M60" s="7"/>
      <c r="N60" s="7"/>
    </row>
    <row r="61" spans="8:14" ht="17.25">
      <c r="H61" s="7"/>
      <c r="I61" s="7"/>
      <c r="J61" s="7"/>
      <c r="K61" s="7"/>
      <c r="L61" s="7"/>
      <c r="M61" s="7"/>
      <c r="N61" s="7"/>
    </row>
    <row r="62" spans="8:14" ht="17.25">
      <c r="H62" s="7"/>
      <c r="I62" s="7"/>
      <c r="J62" s="7"/>
      <c r="K62" s="7"/>
      <c r="L62" s="7"/>
      <c r="M62" s="7"/>
      <c r="N62" s="7"/>
    </row>
    <row r="63" spans="8:14" ht="17.25">
      <c r="H63" s="7"/>
      <c r="I63" s="7"/>
      <c r="J63" s="7"/>
      <c r="K63" s="7"/>
      <c r="L63" s="7"/>
      <c r="M63" s="7"/>
      <c r="N63" s="7"/>
    </row>
    <row r="64" spans="8:14" ht="17.25">
      <c r="H64" s="7"/>
      <c r="I64" s="7"/>
      <c r="J64" s="7"/>
      <c r="K64" s="7"/>
      <c r="L64" s="7"/>
      <c r="M64" s="7"/>
      <c r="N64" s="7"/>
    </row>
    <row r="65" spans="8:14" ht="17.25">
      <c r="H65" s="7"/>
      <c r="I65" s="7"/>
      <c r="J65" s="7"/>
      <c r="K65" s="7"/>
      <c r="L65" s="7"/>
      <c r="M65" s="7"/>
      <c r="N65" s="7"/>
    </row>
  </sheetData>
  <printOptions horizontalCentered="1" verticalCentered="1"/>
  <pageMargins left="0.3937007874015748" right="0.3937007874015748" top="0.35433070866141736" bottom="0.2362204724409449" header="0.2755905511811024" footer="0.31496062992125984"/>
  <pageSetup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"/>
  <sheetViews>
    <sheetView showOutlineSymbols="0" view="pageBreakPreview" zoomScale="50" zoomScaleNormal="50" zoomScaleSheetLayoutView="5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1" sqref="B1"/>
    </sheetView>
  </sheetViews>
  <sheetFormatPr defaultColWidth="8.66015625" defaultRowHeight="18"/>
  <cols>
    <col min="1" max="1" width="1.50390625" style="10" customWidth="1"/>
    <col min="2" max="2" width="11.41015625" style="10" customWidth="1"/>
    <col min="3" max="4" width="3.33203125" style="10" customWidth="1"/>
    <col min="5" max="5" width="1.50390625" style="10" customWidth="1"/>
    <col min="6" max="6" width="13.33203125" style="10" bestFit="1" customWidth="1"/>
    <col min="7" max="30" width="8.66015625" style="10" customWidth="1"/>
    <col min="31" max="31" width="10.33203125" style="10" bestFit="1" customWidth="1"/>
    <col min="32" max="34" width="8.66015625" style="10" customWidth="1"/>
    <col min="35" max="35" width="1.50390625" style="10" customWidth="1"/>
    <col min="36" max="36" width="11.41015625" style="10" customWidth="1"/>
    <col min="37" max="16384" width="8" style="14" customWidth="1"/>
  </cols>
  <sheetData>
    <row r="1" spans="12:23" ht="32.25">
      <c r="L1" s="11"/>
      <c r="M1" s="11"/>
      <c r="N1" s="11"/>
      <c r="O1" s="11"/>
      <c r="P1" s="11"/>
      <c r="Q1" s="11"/>
      <c r="S1" s="12" t="s">
        <v>0</v>
      </c>
      <c r="T1" s="13" t="s">
        <v>57</v>
      </c>
      <c r="V1" s="11"/>
      <c r="W1" s="11"/>
    </row>
    <row r="2" spans="33:34" ht="18.75">
      <c r="AG2" s="15" t="s">
        <v>2</v>
      </c>
      <c r="AH2" s="15"/>
    </row>
    <row r="4" spans="1:35" ht="15.75" customHeight="1">
      <c r="A4" s="16"/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3</v>
      </c>
      <c r="AF4" s="19"/>
      <c r="AG4" s="19"/>
      <c r="AH4" s="19"/>
      <c r="AI4" s="20"/>
    </row>
    <row r="5" spans="2:35" ht="15.75" customHeight="1">
      <c r="B5" s="20"/>
      <c r="C5" s="20"/>
      <c r="D5" s="20"/>
      <c r="E5" s="20"/>
      <c r="F5" s="21" t="s">
        <v>4</v>
      </c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2"/>
      <c r="AE5" s="22"/>
      <c r="AF5" s="22"/>
      <c r="AG5" s="22"/>
      <c r="AH5" s="22"/>
      <c r="AI5" s="20"/>
    </row>
    <row r="6" spans="3:35" ht="15.75" customHeight="1">
      <c r="C6" s="20"/>
      <c r="D6" s="20"/>
      <c r="E6" s="20"/>
      <c r="F6" s="24"/>
      <c r="G6" s="21" t="s">
        <v>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4"/>
      <c r="Z6" s="20"/>
      <c r="AA6" s="20"/>
      <c r="AB6" s="20"/>
      <c r="AC6" s="20"/>
      <c r="AD6" s="21" t="s">
        <v>6</v>
      </c>
      <c r="AE6" s="21" t="s">
        <v>7</v>
      </c>
      <c r="AF6" s="21" t="s">
        <v>8</v>
      </c>
      <c r="AG6" s="21" t="s">
        <v>9</v>
      </c>
      <c r="AH6" s="21" t="s">
        <v>10</v>
      </c>
      <c r="AI6" s="20"/>
    </row>
    <row r="7" spans="2:35" ht="15.75" customHeight="1">
      <c r="B7" s="25" t="s">
        <v>58</v>
      </c>
      <c r="C7" s="25"/>
      <c r="D7" s="25"/>
      <c r="E7" s="20"/>
      <c r="F7" s="24"/>
      <c r="G7" s="24"/>
      <c r="H7" s="21" t="s">
        <v>12</v>
      </c>
      <c r="I7" s="21" t="s">
        <v>13</v>
      </c>
      <c r="J7" s="21" t="s">
        <v>14</v>
      </c>
      <c r="K7" s="21" t="s">
        <v>15</v>
      </c>
      <c r="L7" s="21" t="s">
        <v>10</v>
      </c>
      <c r="M7" s="21" t="s">
        <v>16</v>
      </c>
      <c r="N7" s="21" t="s">
        <v>17</v>
      </c>
      <c r="O7" s="21" t="s">
        <v>18</v>
      </c>
      <c r="P7" s="21" t="s">
        <v>19</v>
      </c>
      <c r="Q7" s="21" t="s">
        <v>20</v>
      </c>
      <c r="R7" s="21" t="s">
        <v>21</v>
      </c>
      <c r="S7" s="21" t="s">
        <v>22</v>
      </c>
      <c r="T7" s="26" t="s">
        <v>23</v>
      </c>
      <c r="U7" s="21" t="s">
        <v>24</v>
      </c>
      <c r="V7" s="21" t="s">
        <v>25</v>
      </c>
      <c r="W7" s="21" t="s">
        <v>26</v>
      </c>
      <c r="X7" s="21" t="s">
        <v>27</v>
      </c>
      <c r="Y7" s="27"/>
      <c r="Z7" s="27"/>
      <c r="AA7" s="27"/>
      <c r="AB7" s="27"/>
      <c r="AC7" s="27"/>
      <c r="AD7" s="24"/>
      <c r="AE7" s="24"/>
      <c r="AF7" s="24"/>
      <c r="AG7" s="24"/>
      <c r="AH7" s="24" t="s">
        <v>28</v>
      </c>
      <c r="AI7" s="20"/>
    </row>
    <row r="8" spans="2:35" ht="15.75" customHeight="1">
      <c r="B8" s="20"/>
      <c r="C8" s="20"/>
      <c r="D8" s="20"/>
      <c r="E8" s="20"/>
      <c r="F8" s="24"/>
      <c r="G8" s="24"/>
      <c r="H8" s="28"/>
      <c r="I8" s="21" t="s">
        <v>29</v>
      </c>
      <c r="J8" s="21" t="s">
        <v>30</v>
      </c>
      <c r="K8" s="21" t="s">
        <v>28</v>
      </c>
      <c r="L8" s="21" t="s">
        <v>28</v>
      </c>
      <c r="M8" s="21" t="s">
        <v>9</v>
      </c>
      <c r="N8" s="21" t="s">
        <v>31</v>
      </c>
      <c r="O8" s="21" t="s">
        <v>28</v>
      </c>
      <c r="P8" s="21" t="s">
        <v>28</v>
      </c>
      <c r="Q8" s="21" t="s">
        <v>32</v>
      </c>
      <c r="R8" s="21" t="s">
        <v>33</v>
      </c>
      <c r="S8" s="21" t="s">
        <v>34</v>
      </c>
      <c r="T8" s="21" t="s">
        <v>35</v>
      </c>
      <c r="U8" s="21" t="s">
        <v>36</v>
      </c>
      <c r="V8" s="21" t="s">
        <v>33</v>
      </c>
      <c r="W8" s="21" t="s">
        <v>37</v>
      </c>
      <c r="X8" s="21" t="s">
        <v>37</v>
      </c>
      <c r="Y8" s="21" t="s">
        <v>38</v>
      </c>
      <c r="Z8" s="21" t="s">
        <v>39</v>
      </c>
      <c r="AA8" s="21" t="s">
        <v>40</v>
      </c>
      <c r="AB8" s="21" t="s">
        <v>41</v>
      </c>
      <c r="AC8" s="21" t="s">
        <v>42</v>
      </c>
      <c r="AD8" s="24"/>
      <c r="AE8" s="24"/>
      <c r="AF8" s="24"/>
      <c r="AG8" s="24"/>
      <c r="AH8" s="24" t="s">
        <v>43</v>
      </c>
      <c r="AI8" s="20"/>
    </row>
    <row r="9" spans="2:35" ht="15.75" customHeight="1">
      <c r="B9" s="20"/>
      <c r="C9" s="20"/>
      <c r="D9" s="20"/>
      <c r="E9" s="20"/>
      <c r="F9" s="24"/>
      <c r="G9" s="24"/>
      <c r="H9" s="24"/>
      <c r="I9" s="24"/>
      <c r="J9" s="24"/>
      <c r="K9" s="24"/>
      <c r="L9" s="24"/>
      <c r="M9" s="24"/>
      <c r="N9" s="24" t="s">
        <v>44</v>
      </c>
      <c r="O9" s="24"/>
      <c r="P9" s="24"/>
      <c r="Q9" s="21" t="s">
        <v>30</v>
      </c>
      <c r="R9" s="28"/>
      <c r="S9" s="21" t="s">
        <v>30</v>
      </c>
      <c r="T9" s="21" t="s">
        <v>37</v>
      </c>
      <c r="U9" s="28" t="s">
        <v>45</v>
      </c>
      <c r="V9" s="28"/>
      <c r="W9" s="28"/>
      <c r="X9" s="28"/>
      <c r="Y9" s="21" t="s">
        <v>30</v>
      </c>
      <c r="Z9" s="21" t="s">
        <v>30</v>
      </c>
      <c r="AA9" s="21" t="s">
        <v>37</v>
      </c>
      <c r="AB9" s="21" t="s">
        <v>46</v>
      </c>
      <c r="AC9" s="21" t="s">
        <v>46</v>
      </c>
      <c r="AD9" s="24"/>
      <c r="AE9" s="24"/>
      <c r="AF9" s="24"/>
      <c r="AG9" s="24"/>
      <c r="AH9" s="24"/>
      <c r="AI9" s="20"/>
    </row>
    <row r="10" spans="2:35" ht="6" customHeight="1">
      <c r="B10" s="20"/>
      <c r="C10" s="20"/>
      <c r="D10" s="20"/>
      <c r="E10" s="2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6"/>
      <c r="R10" s="24"/>
      <c r="S10" s="26"/>
      <c r="T10" s="26"/>
      <c r="U10" s="24"/>
      <c r="V10" s="24"/>
      <c r="W10" s="24"/>
      <c r="X10" s="24"/>
      <c r="Y10" s="26"/>
      <c r="Z10" s="26"/>
      <c r="AA10" s="26"/>
      <c r="AB10" s="21"/>
      <c r="AC10" s="21"/>
      <c r="AD10" s="24"/>
      <c r="AE10" s="24"/>
      <c r="AF10" s="24"/>
      <c r="AG10" s="24"/>
      <c r="AH10" s="24"/>
      <c r="AI10" s="20"/>
    </row>
    <row r="11" spans="1:34" ht="15.75" customHeight="1">
      <c r="A11" s="2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2:34" ht="22.5" customHeight="1">
      <c r="B12" s="10" t="s">
        <v>59</v>
      </c>
      <c r="F12" s="31">
        <v>10000</v>
      </c>
      <c r="G12" s="32">
        <v>9986</v>
      </c>
      <c r="H12" s="32">
        <v>1811.8</v>
      </c>
      <c r="I12" s="32">
        <v>89.8</v>
      </c>
      <c r="J12" s="32">
        <v>458.1</v>
      </c>
      <c r="K12" s="32">
        <v>1227.4</v>
      </c>
      <c r="L12" s="32">
        <v>273</v>
      </c>
      <c r="M12" s="32">
        <v>195.6</v>
      </c>
      <c r="N12" s="32">
        <v>1587.6</v>
      </c>
      <c r="O12" s="32">
        <v>392.6</v>
      </c>
      <c r="P12" s="32">
        <v>133.8</v>
      </c>
      <c r="Q12" s="32">
        <v>829.1</v>
      </c>
      <c r="R12" s="32">
        <v>125.3</v>
      </c>
      <c r="S12" s="32">
        <v>37.6</v>
      </c>
      <c r="T12" s="32">
        <v>180.3</v>
      </c>
      <c r="U12" s="32">
        <v>276.9</v>
      </c>
      <c r="V12" s="32">
        <v>553.6</v>
      </c>
      <c r="W12" s="32">
        <v>965.1</v>
      </c>
      <c r="X12" s="32">
        <v>848.4</v>
      </c>
      <c r="Y12" s="32">
        <v>75.7</v>
      </c>
      <c r="Z12" s="32">
        <v>22</v>
      </c>
      <c r="AA12" s="32">
        <v>227.3</v>
      </c>
      <c r="AB12" s="32">
        <v>461.7</v>
      </c>
      <c r="AC12" s="32">
        <v>61.7</v>
      </c>
      <c r="AD12" s="32">
        <v>14</v>
      </c>
      <c r="AE12" s="32">
        <v>11639.2</v>
      </c>
      <c r="AF12" s="32">
        <v>1639.2</v>
      </c>
      <c r="AG12" s="32">
        <v>3810</v>
      </c>
      <c r="AH12" s="32">
        <v>2056.2</v>
      </c>
    </row>
    <row r="13" spans="1:36" ht="22.5" customHeight="1">
      <c r="A13" s="33"/>
      <c r="C13" s="33"/>
      <c r="D13" s="33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3"/>
      <c r="AJ13" s="33"/>
    </row>
    <row r="14" spans="1:36" ht="22.5" customHeight="1">
      <c r="A14" s="33"/>
      <c r="B14" s="10" t="s">
        <v>60</v>
      </c>
      <c r="C14" s="10">
        <f aca="true" t="shared" si="0" ref="C14:C25">C66</f>
        <v>1</v>
      </c>
      <c r="D14" s="33" t="s">
        <v>61</v>
      </c>
      <c r="E14" s="33"/>
      <c r="F14" s="36">
        <v>95.4</v>
      </c>
      <c r="G14" s="37">
        <v>95.4</v>
      </c>
      <c r="H14" s="37">
        <v>96.1</v>
      </c>
      <c r="I14" s="37">
        <v>101</v>
      </c>
      <c r="J14" s="37">
        <v>68</v>
      </c>
      <c r="K14" s="37">
        <v>101</v>
      </c>
      <c r="L14" s="37">
        <v>103.7</v>
      </c>
      <c r="M14" s="37">
        <v>92.2</v>
      </c>
      <c r="N14" s="37">
        <v>91.3</v>
      </c>
      <c r="O14" s="37">
        <v>87.9</v>
      </c>
      <c r="P14" s="37">
        <v>100.6</v>
      </c>
      <c r="Q14" s="37">
        <v>98.6</v>
      </c>
      <c r="R14" s="37">
        <v>103.6</v>
      </c>
      <c r="S14" s="37">
        <v>78</v>
      </c>
      <c r="T14" s="37">
        <v>96.4</v>
      </c>
      <c r="U14" s="37">
        <v>88.1</v>
      </c>
      <c r="V14" s="37">
        <v>106.7</v>
      </c>
      <c r="W14" s="37">
        <v>102.1</v>
      </c>
      <c r="X14" s="37">
        <v>96.7</v>
      </c>
      <c r="Y14" s="37">
        <v>95.1</v>
      </c>
      <c r="Z14" s="37">
        <v>93.9</v>
      </c>
      <c r="AA14" s="37">
        <v>85.3</v>
      </c>
      <c r="AB14" s="37">
        <v>100.3</v>
      </c>
      <c r="AC14" s="37">
        <v>93.7</v>
      </c>
      <c r="AD14" s="37">
        <v>88.7</v>
      </c>
      <c r="AE14" s="37">
        <v>102</v>
      </c>
      <c r="AF14" s="37">
        <v>134.2</v>
      </c>
      <c r="AG14" s="37">
        <v>94.7</v>
      </c>
      <c r="AH14" s="37">
        <v>93</v>
      </c>
      <c r="AI14" s="33"/>
      <c r="AJ14" s="35"/>
    </row>
    <row r="15" spans="1:36" ht="22.5" customHeight="1">
      <c r="A15" s="33"/>
      <c r="C15" s="10">
        <f t="shared" si="0"/>
        <v>2</v>
      </c>
      <c r="D15" s="33"/>
      <c r="E15" s="33"/>
      <c r="F15" s="36">
        <v>97.5</v>
      </c>
      <c r="G15" s="37">
        <v>97.6</v>
      </c>
      <c r="H15" s="37">
        <v>99.1</v>
      </c>
      <c r="I15" s="37">
        <v>100.1</v>
      </c>
      <c r="J15" s="37">
        <v>89.4</v>
      </c>
      <c r="K15" s="37">
        <v>99</v>
      </c>
      <c r="L15" s="37">
        <v>102.1</v>
      </c>
      <c r="M15" s="37">
        <v>93.7</v>
      </c>
      <c r="N15" s="37">
        <v>91.5</v>
      </c>
      <c r="O15" s="37">
        <v>97.9</v>
      </c>
      <c r="P15" s="37">
        <v>98.4</v>
      </c>
      <c r="Q15" s="37">
        <v>94.6</v>
      </c>
      <c r="R15" s="37">
        <v>102.9</v>
      </c>
      <c r="S15" s="37">
        <v>82.4</v>
      </c>
      <c r="T15" s="37">
        <v>105.7</v>
      </c>
      <c r="U15" s="37">
        <v>76.1</v>
      </c>
      <c r="V15" s="37">
        <v>102.4</v>
      </c>
      <c r="W15" s="37">
        <v>103.1</v>
      </c>
      <c r="X15" s="37">
        <v>96.7</v>
      </c>
      <c r="Y15" s="37">
        <v>99.2</v>
      </c>
      <c r="Z15" s="37">
        <v>98.7</v>
      </c>
      <c r="AA15" s="37">
        <v>85.8</v>
      </c>
      <c r="AB15" s="37">
        <v>104.1</v>
      </c>
      <c r="AC15" s="37">
        <v>94</v>
      </c>
      <c r="AD15" s="37">
        <v>85.1</v>
      </c>
      <c r="AE15" s="37">
        <v>106.1</v>
      </c>
      <c r="AF15" s="37">
        <v>162.4</v>
      </c>
      <c r="AG15" s="37">
        <v>96.1</v>
      </c>
      <c r="AH15" s="37">
        <v>93.3</v>
      </c>
      <c r="AI15" s="33"/>
      <c r="AJ15" s="35"/>
    </row>
    <row r="16" spans="1:36" ht="22.5" customHeight="1">
      <c r="A16" s="33"/>
      <c r="C16" s="10">
        <f t="shared" si="0"/>
        <v>3</v>
      </c>
      <c r="D16" s="33"/>
      <c r="E16" s="33"/>
      <c r="F16" s="36">
        <v>100.7</v>
      </c>
      <c r="G16" s="37">
        <v>100.7</v>
      </c>
      <c r="H16" s="37">
        <v>95.1</v>
      </c>
      <c r="I16" s="37">
        <v>116.4</v>
      </c>
      <c r="J16" s="37">
        <v>84.3</v>
      </c>
      <c r="K16" s="37">
        <v>109.6</v>
      </c>
      <c r="L16" s="37">
        <v>99.5</v>
      </c>
      <c r="M16" s="37">
        <v>84.5</v>
      </c>
      <c r="N16" s="37">
        <v>106</v>
      </c>
      <c r="O16" s="37">
        <v>115.7</v>
      </c>
      <c r="P16" s="37">
        <v>95</v>
      </c>
      <c r="Q16" s="37">
        <v>97.3</v>
      </c>
      <c r="R16" s="37">
        <v>98.1</v>
      </c>
      <c r="S16" s="37">
        <v>99.2</v>
      </c>
      <c r="T16" s="37">
        <v>104.2</v>
      </c>
      <c r="U16" s="37">
        <v>79.3</v>
      </c>
      <c r="V16" s="37">
        <v>106.3</v>
      </c>
      <c r="W16" s="37">
        <v>102.1</v>
      </c>
      <c r="X16" s="37">
        <v>98.9</v>
      </c>
      <c r="Y16" s="37">
        <v>98.6</v>
      </c>
      <c r="Z16" s="37">
        <v>137.1</v>
      </c>
      <c r="AA16" s="37">
        <v>96.2</v>
      </c>
      <c r="AB16" s="37">
        <v>100.3</v>
      </c>
      <c r="AC16" s="37">
        <v>106.7</v>
      </c>
      <c r="AD16" s="37">
        <v>106.7</v>
      </c>
      <c r="AE16" s="37">
        <v>106.1</v>
      </c>
      <c r="AF16" s="37">
        <v>128.5</v>
      </c>
      <c r="AG16" s="37">
        <v>104.7</v>
      </c>
      <c r="AH16" s="37">
        <v>100</v>
      </c>
      <c r="AI16" s="33"/>
      <c r="AJ16" s="35"/>
    </row>
    <row r="17" spans="1:36" ht="22.5" customHeight="1">
      <c r="A17" s="33"/>
      <c r="C17" s="10">
        <f t="shared" si="0"/>
        <v>4</v>
      </c>
      <c r="D17" s="33"/>
      <c r="E17" s="33"/>
      <c r="F17" s="36">
        <v>102</v>
      </c>
      <c r="G17" s="37">
        <v>102</v>
      </c>
      <c r="H17" s="37">
        <v>98.5</v>
      </c>
      <c r="I17" s="37">
        <v>103.9</v>
      </c>
      <c r="J17" s="37">
        <v>122.4</v>
      </c>
      <c r="K17" s="37">
        <v>100.7</v>
      </c>
      <c r="L17" s="37">
        <v>105.1</v>
      </c>
      <c r="M17" s="37">
        <v>100.6</v>
      </c>
      <c r="N17" s="37">
        <v>96.9</v>
      </c>
      <c r="O17" s="37">
        <v>98.7</v>
      </c>
      <c r="P17" s="37">
        <v>94</v>
      </c>
      <c r="Q17" s="37">
        <v>97</v>
      </c>
      <c r="R17" s="37">
        <v>98.7</v>
      </c>
      <c r="S17" s="37">
        <v>104.4</v>
      </c>
      <c r="T17" s="37">
        <v>102.9</v>
      </c>
      <c r="U17" s="37">
        <v>99</v>
      </c>
      <c r="V17" s="37">
        <v>107.1</v>
      </c>
      <c r="W17" s="37">
        <v>99.9</v>
      </c>
      <c r="X17" s="37">
        <v>99.9</v>
      </c>
      <c r="Y17" s="37">
        <v>105.1</v>
      </c>
      <c r="Z17" s="37">
        <v>121.9</v>
      </c>
      <c r="AA17" s="37">
        <v>103.4</v>
      </c>
      <c r="AB17" s="37">
        <v>95.6</v>
      </c>
      <c r="AC17" s="37">
        <v>107.9</v>
      </c>
      <c r="AD17" s="37">
        <v>95.3</v>
      </c>
      <c r="AE17" s="37">
        <v>105.1</v>
      </c>
      <c r="AF17" s="37">
        <v>117.8</v>
      </c>
      <c r="AG17" s="37">
        <v>99.2</v>
      </c>
      <c r="AH17" s="37">
        <v>100.1</v>
      </c>
      <c r="AI17" s="33"/>
      <c r="AJ17" s="35"/>
    </row>
    <row r="18" spans="1:36" ht="22.5" customHeight="1">
      <c r="A18" s="33"/>
      <c r="C18" s="10">
        <f t="shared" si="0"/>
        <v>5</v>
      </c>
      <c r="D18" s="33"/>
      <c r="E18" s="33"/>
      <c r="F18" s="36">
        <v>100.6</v>
      </c>
      <c r="G18" s="37">
        <v>100.6</v>
      </c>
      <c r="H18" s="37">
        <v>99.3</v>
      </c>
      <c r="I18" s="37">
        <v>97.3</v>
      </c>
      <c r="J18" s="37">
        <v>93.9</v>
      </c>
      <c r="K18" s="37">
        <v>92.4</v>
      </c>
      <c r="L18" s="37">
        <v>101.3</v>
      </c>
      <c r="M18" s="37">
        <v>96.7</v>
      </c>
      <c r="N18" s="37">
        <v>103.2</v>
      </c>
      <c r="O18" s="37">
        <v>95</v>
      </c>
      <c r="P18" s="37">
        <v>87.9</v>
      </c>
      <c r="Q18" s="37">
        <v>98.5</v>
      </c>
      <c r="R18" s="37">
        <v>94.7</v>
      </c>
      <c r="S18" s="37">
        <v>101.7</v>
      </c>
      <c r="T18" s="37">
        <v>98.8</v>
      </c>
      <c r="U18" s="37">
        <v>108.5</v>
      </c>
      <c r="V18" s="37">
        <v>104.5</v>
      </c>
      <c r="W18" s="37">
        <v>103.5</v>
      </c>
      <c r="X18" s="37">
        <v>103.1</v>
      </c>
      <c r="Y18" s="37">
        <v>102.8</v>
      </c>
      <c r="Z18" s="37">
        <v>135.8</v>
      </c>
      <c r="AA18" s="37">
        <v>103</v>
      </c>
      <c r="AB18" s="37">
        <v>101.1</v>
      </c>
      <c r="AC18" s="37">
        <v>112.2</v>
      </c>
      <c r="AD18" s="37">
        <v>96.3</v>
      </c>
      <c r="AE18" s="37">
        <v>100.8</v>
      </c>
      <c r="AF18" s="37">
        <v>112</v>
      </c>
      <c r="AG18" s="37">
        <v>97.5</v>
      </c>
      <c r="AH18" s="37">
        <v>102.3</v>
      </c>
      <c r="AI18" s="33"/>
      <c r="AJ18" s="35"/>
    </row>
    <row r="19" spans="1:36" ht="22.5" customHeight="1">
      <c r="A19" s="33"/>
      <c r="C19" s="10">
        <f t="shared" si="0"/>
        <v>6</v>
      </c>
      <c r="D19" s="33"/>
      <c r="E19" s="33"/>
      <c r="F19" s="36">
        <v>105.1</v>
      </c>
      <c r="G19" s="37">
        <v>105.1</v>
      </c>
      <c r="H19" s="37">
        <v>100.2</v>
      </c>
      <c r="I19" s="37">
        <v>95.8</v>
      </c>
      <c r="J19" s="37">
        <v>106.6</v>
      </c>
      <c r="K19" s="37">
        <v>105.4</v>
      </c>
      <c r="L19" s="37">
        <v>103.7</v>
      </c>
      <c r="M19" s="37">
        <v>101.5</v>
      </c>
      <c r="N19" s="37">
        <v>104.3</v>
      </c>
      <c r="O19" s="37">
        <v>95.2</v>
      </c>
      <c r="P19" s="37">
        <v>100.9</v>
      </c>
      <c r="Q19" s="37">
        <v>100.9</v>
      </c>
      <c r="R19" s="37">
        <v>99.9</v>
      </c>
      <c r="S19" s="37">
        <v>100.5</v>
      </c>
      <c r="T19" s="37">
        <v>98.3</v>
      </c>
      <c r="U19" s="37">
        <v>158.5</v>
      </c>
      <c r="V19" s="37">
        <v>102.3</v>
      </c>
      <c r="W19" s="37">
        <v>101.5</v>
      </c>
      <c r="X19" s="37">
        <v>103.4</v>
      </c>
      <c r="Y19" s="37">
        <v>101.4</v>
      </c>
      <c r="Z19" s="37">
        <v>153.6</v>
      </c>
      <c r="AA19" s="37">
        <v>97.8</v>
      </c>
      <c r="AB19" s="37">
        <v>101.8</v>
      </c>
      <c r="AC19" s="37">
        <v>107</v>
      </c>
      <c r="AD19" s="37">
        <v>93.9</v>
      </c>
      <c r="AE19" s="37">
        <v>102.9</v>
      </c>
      <c r="AF19" s="37">
        <v>94.9</v>
      </c>
      <c r="AG19" s="37">
        <v>104.3</v>
      </c>
      <c r="AH19" s="37">
        <v>103.3</v>
      </c>
      <c r="AI19" s="33"/>
      <c r="AJ19" s="35"/>
    </row>
    <row r="20" spans="1:36" ht="22.5" customHeight="1">
      <c r="A20" s="33"/>
      <c r="C20" s="10">
        <f t="shared" si="0"/>
        <v>7</v>
      </c>
      <c r="D20" s="33"/>
      <c r="E20" s="33"/>
      <c r="F20" s="36">
        <v>98.4</v>
      </c>
      <c r="G20" s="37">
        <v>98.4</v>
      </c>
      <c r="H20" s="37">
        <v>99.6</v>
      </c>
      <c r="I20" s="37">
        <v>99.2</v>
      </c>
      <c r="J20" s="37">
        <v>65.4</v>
      </c>
      <c r="K20" s="37">
        <v>97.4</v>
      </c>
      <c r="L20" s="37">
        <v>97.4</v>
      </c>
      <c r="M20" s="37">
        <v>108</v>
      </c>
      <c r="N20" s="37">
        <v>102.4</v>
      </c>
      <c r="O20" s="37">
        <v>104.6</v>
      </c>
      <c r="P20" s="37">
        <v>100.6</v>
      </c>
      <c r="Q20" s="37">
        <v>103.9</v>
      </c>
      <c r="R20" s="37">
        <v>100.3</v>
      </c>
      <c r="S20" s="37">
        <v>99</v>
      </c>
      <c r="T20" s="37">
        <v>96</v>
      </c>
      <c r="U20" s="37">
        <v>89.8</v>
      </c>
      <c r="V20" s="37">
        <v>100.1</v>
      </c>
      <c r="W20" s="37">
        <v>100.9</v>
      </c>
      <c r="X20" s="37">
        <v>103.9</v>
      </c>
      <c r="Y20" s="37">
        <v>99.2</v>
      </c>
      <c r="Z20" s="37">
        <v>87.8</v>
      </c>
      <c r="AA20" s="37">
        <v>110.1</v>
      </c>
      <c r="AB20" s="37">
        <v>100.9</v>
      </c>
      <c r="AC20" s="37">
        <v>107.4</v>
      </c>
      <c r="AD20" s="37">
        <v>104.8</v>
      </c>
      <c r="AE20" s="37">
        <v>98.1</v>
      </c>
      <c r="AF20" s="37">
        <v>92.5</v>
      </c>
      <c r="AG20" s="37">
        <v>101.3</v>
      </c>
      <c r="AH20" s="37">
        <v>100.8</v>
      </c>
      <c r="AI20" s="33"/>
      <c r="AJ20" s="35"/>
    </row>
    <row r="21" spans="1:36" ht="22.5" customHeight="1">
      <c r="A21" s="33"/>
      <c r="C21" s="10">
        <f t="shared" si="0"/>
        <v>8</v>
      </c>
      <c r="D21" s="33"/>
      <c r="E21" s="33"/>
      <c r="F21" s="36">
        <v>100.4</v>
      </c>
      <c r="G21" s="37">
        <v>100.4</v>
      </c>
      <c r="H21" s="37">
        <v>99.2</v>
      </c>
      <c r="I21" s="37">
        <v>92.8</v>
      </c>
      <c r="J21" s="37">
        <v>93.6</v>
      </c>
      <c r="K21" s="37">
        <v>92.9</v>
      </c>
      <c r="L21" s="37">
        <v>102</v>
      </c>
      <c r="M21" s="37">
        <v>106.6</v>
      </c>
      <c r="N21" s="37">
        <v>105.3</v>
      </c>
      <c r="O21" s="37">
        <v>105.2</v>
      </c>
      <c r="P21" s="37">
        <v>103.5</v>
      </c>
      <c r="Q21" s="37">
        <v>106.1</v>
      </c>
      <c r="R21" s="37">
        <v>99</v>
      </c>
      <c r="S21" s="37">
        <v>116.7</v>
      </c>
      <c r="T21" s="37">
        <v>99.7</v>
      </c>
      <c r="U21" s="37">
        <v>103.1</v>
      </c>
      <c r="V21" s="37">
        <v>97.3</v>
      </c>
      <c r="W21" s="37">
        <v>97.7</v>
      </c>
      <c r="X21" s="37">
        <v>104.5</v>
      </c>
      <c r="Y21" s="37">
        <v>102.5</v>
      </c>
      <c r="Z21" s="37">
        <v>87.8</v>
      </c>
      <c r="AA21" s="37">
        <v>110.4</v>
      </c>
      <c r="AB21" s="37">
        <v>99.9</v>
      </c>
      <c r="AC21" s="37">
        <v>109.8</v>
      </c>
      <c r="AD21" s="37">
        <v>113.8</v>
      </c>
      <c r="AE21" s="37">
        <v>97.4</v>
      </c>
      <c r="AF21" s="37">
        <v>83.8</v>
      </c>
      <c r="AG21" s="37">
        <v>100.4</v>
      </c>
      <c r="AH21" s="37">
        <v>105.1</v>
      </c>
      <c r="AI21" s="33"/>
      <c r="AJ21" s="35"/>
    </row>
    <row r="22" spans="1:36" ht="22.5" customHeight="1">
      <c r="A22" s="33"/>
      <c r="C22" s="10">
        <f t="shared" si="0"/>
        <v>9</v>
      </c>
      <c r="D22" s="33"/>
      <c r="E22" s="33"/>
      <c r="F22" s="36">
        <v>99.5</v>
      </c>
      <c r="G22" s="37">
        <v>99.5</v>
      </c>
      <c r="H22" s="37">
        <v>103.3</v>
      </c>
      <c r="I22" s="37">
        <v>98</v>
      </c>
      <c r="J22" s="37">
        <v>73.6</v>
      </c>
      <c r="K22" s="37">
        <v>102.3</v>
      </c>
      <c r="L22" s="37">
        <v>93.3</v>
      </c>
      <c r="M22" s="37">
        <v>105.7</v>
      </c>
      <c r="N22" s="37">
        <v>98.5</v>
      </c>
      <c r="O22" s="37">
        <v>91.4</v>
      </c>
      <c r="P22" s="37">
        <v>99.5</v>
      </c>
      <c r="Q22" s="37">
        <v>103.7</v>
      </c>
      <c r="R22" s="37">
        <v>98.5</v>
      </c>
      <c r="S22" s="37">
        <v>95.8</v>
      </c>
      <c r="T22" s="37">
        <v>100.6</v>
      </c>
      <c r="U22" s="37">
        <v>106.4</v>
      </c>
      <c r="V22" s="37">
        <v>96.4</v>
      </c>
      <c r="W22" s="37">
        <v>98.6</v>
      </c>
      <c r="X22" s="37">
        <v>100</v>
      </c>
      <c r="Y22" s="37">
        <v>103.6</v>
      </c>
      <c r="Z22" s="37">
        <v>69.1</v>
      </c>
      <c r="AA22" s="37">
        <v>107.5</v>
      </c>
      <c r="AB22" s="37">
        <v>98.9</v>
      </c>
      <c r="AC22" s="37">
        <v>96.4</v>
      </c>
      <c r="AD22" s="37">
        <v>102.4</v>
      </c>
      <c r="AE22" s="37">
        <v>93</v>
      </c>
      <c r="AF22" s="37">
        <v>55.7</v>
      </c>
      <c r="AG22" s="37">
        <v>98.6</v>
      </c>
      <c r="AH22" s="37">
        <v>98.4</v>
      </c>
      <c r="AI22" s="33"/>
      <c r="AJ22" s="35"/>
    </row>
    <row r="23" spans="1:36" ht="22.5" customHeight="1">
      <c r="A23" s="33"/>
      <c r="C23" s="10">
        <f t="shared" si="0"/>
        <v>10</v>
      </c>
      <c r="D23" s="33"/>
      <c r="E23" s="33"/>
      <c r="F23" s="36">
        <v>96.5</v>
      </c>
      <c r="G23" s="37">
        <v>96.6</v>
      </c>
      <c r="H23" s="37">
        <v>98.9</v>
      </c>
      <c r="I23" s="37">
        <v>95.6</v>
      </c>
      <c r="J23" s="37">
        <v>87.4</v>
      </c>
      <c r="K23" s="37">
        <v>93.7</v>
      </c>
      <c r="L23" s="37">
        <v>92.9</v>
      </c>
      <c r="M23" s="37">
        <v>115.9</v>
      </c>
      <c r="N23" s="37">
        <v>91.3</v>
      </c>
      <c r="O23" s="37">
        <v>101.4</v>
      </c>
      <c r="P23" s="37">
        <v>105.4</v>
      </c>
      <c r="Q23" s="37">
        <v>99.3</v>
      </c>
      <c r="R23" s="37">
        <v>99.6</v>
      </c>
      <c r="S23" s="37">
        <v>92.4</v>
      </c>
      <c r="T23" s="37">
        <v>105.8</v>
      </c>
      <c r="U23" s="37">
        <v>90.7</v>
      </c>
      <c r="V23" s="37">
        <v>91.5</v>
      </c>
      <c r="W23" s="37">
        <v>97.2</v>
      </c>
      <c r="X23" s="37">
        <v>96.8</v>
      </c>
      <c r="Y23" s="37">
        <v>96.4</v>
      </c>
      <c r="Z23" s="37">
        <v>62.6</v>
      </c>
      <c r="AA23" s="37">
        <v>103.2</v>
      </c>
      <c r="AB23" s="37">
        <v>96.7</v>
      </c>
      <c r="AC23" s="37">
        <v>85.3</v>
      </c>
      <c r="AD23" s="37">
        <v>92.8</v>
      </c>
      <c r="AE23" s="37">
        <v>85</v>
      </c>
      <c r="AF23" s="37">
        <v>16</v>
      </c>
      <c r="AG23" s="37">
        <v>96.8</v>
      </c>
      <c r="AH23" s="37">
        <v>96.3</v>
      </c>
      <c r="AI23" s="33"/>
      <c r="AJ23" s="35"/>
    </row>
    <row r="24" spans="1:36" ht="22.5" customHeight="1">
      <c r="A24" s="33"/>
      <c r="C24" s="10">
        <f t="shared" si="0"/>
        <v>11</v>
      </c>
      <c r="D24" s="33"/>
      <c r="E24" s="33"/>
      <c r="F24" s="36">
        <v>101.1</v>
      </c>
      <c r="G24" s="37">
        <v>101.1</v>
      </c>
      <c r="H24" s="37">
        <v>103.2</v>
      </c>
      <c r="I24" s="37">
        <v>101</v>
      </c>
      <c r="J24" s="37">
        <v>170.5</v>
      </c>
      <c r="K24" s="37">
        <v>97.8</v>
      </c>
      <c r="L24" s="37">
        <v>105.8</v>
      </c>
      <c r="M24" s="37">
        <v>107.9</v>
      </c>
      <c r="N24" s="37">
        <v>93.2</v>
      </c>
      <c r="O24" s="37">
        <v>102.5</v>
      </c>
      <c r="P24" s="37">
        <v>103.6</v>
      </c>
      <c r="Q24" s="37">
        <v>97.1</v>
      </c>
      <c r="R24" s="37">
        <v>99.8</v>
      </c>
      <c r="S24" s="37">
        <v>100.5</v>
      </c>
      <c r="T24" s="37">
        <v>98.6</v>
      </c>
      <c r="U24" s="37">
        <v>103</v>
      </c>
      <c r="V24" s="37">
        <v>90.5</v>
      </c>
      <c r="W24" s="37">
        <v>97.3</v>
      </c>
      <c r="X24" s="37">
        <v>94.4</v>
      </c>
      <c r="Y24" s="37">
        <v>97.9</v>
      </c>
      <c r="Z24" s="37">
        <v>69</v>
      </c>
      <c r="AA24" s="37">
        <v>99</v>
      </c>
      <c r="AB24" s="37">
        <v>96.1</v>
      </c>
      <c r="AC24" s="37">
        <v>81.5</v>
      </c>
      <c r="AD24" s="37">
        <v>110.5</v>
      </c>
      <c r="AE24" s="37">
        <v>101.6</v>
      </c>
      <c r="AF24" s="37">
        <v>101.5</v>
      </c>
      <c r="AG24" s="37">
        <v>97.6</v>
      </c>
      <c r="AH24" s="37">
        <v>96.6</v>
      </c>
      <c r="AI24" s="33"/>
      <c r="AJ24" s="35"/>
    </row>
    <row r="25" spans="1:36" ht="22.5" customHeight="1">
      <c r="A25" s="33"/>
      <c r="C25" s="10">
        <f t="shared" si="0"/>
        <v>12</v>
      </c>
      <c r="D25" s="33"/>
      <c r="E25" s="33"/>
      <c r="F25" s="36">
        <v>97.6</v>
      </c>
      <c r="G25" s="37">
        <v>97.6</v>
      </c>
      <c r="H25" s="37">
        <v>103.2</v>
      </c>
      <c r="I25" s="37">
        <v>94.9</v>
      </c>
      <c r="J25" s="37">
        <v>88.6</v>
      </c>
      <c r="K25" s="37">
        <v>97.9</v>
      </c>
      <c r="L25" s="37">
        <v>87.8</v>
      </c>
      <c r="M25" s="37">
        <v>94</v>
      </c>
      <c r="N25" s="37">
        <v>108.8</v>
      </c>
      <c r="O25" s="37">
        <v>102.1</v>
      </c>
      <c r="P25" s="37">
        <v>106.3</v>
      </c>
      <c r="Q25" s="37">
        <v>102.2</v>
      </c>
      <c r="R25" s="37">
        <v>102.1</v>
      </c>
      <c r="S25" s="37">
        <v>113.1</v>
      </c>
      <c r="T25" s="37">
        <v>91.5</v>
      </c>
      <c r="U25" s="37">
        <v>94</v>
      </c>
      <c r="V25" s="37">
        <v>93.4</v>
      </c>
      <c r="W25" s="37">
        <v>96.9</v>
      </c>
      <c r="X25" s="37">
        <v>99.4</v>
      </c>
      <c r="Y25" s="37">
        <v>93</v>
      </c>
      <c r="Z25" s="37">
        <v>74.6</v>
      </c>
      <c r="AA25" s="37">
        <v>100.6</v>
      </c>
      <c r="AB25" s="37">
        <v>101.4</v>
      </c>
      <c r="AC25" s="37">
        <v>93.2</v>
      </c>
      <c r="AD25" s="37">
        <v>107.9</v>
      </c>
      <c r="AE25" s="37">
        <v>95.9</v>
      </c>
      <c r="AF25" s="37">
        <v>85.6</v>
      </c>
      <c r="AG25" s="37">
        <v>101.6</v>
      </c>
      <c r="AH25" s="37">
        <v>104.2</v>
      </c>
      <c r="AI25" s="33"/>
      <c r="AJ25" s="35"/>
    </row>
    <row r="26" spans="1:36" ht="22.5" customHeight="1">
      <c r="A26" s="33"/>
      <c r="D26" s="33"/>
      <c r="E26" s="33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3"/>
      <c r="AJ26" s="33"/>
    </row>
    <row r="27" spans="1:36" ht="22.5" customHeight="1">
      <c r="A27" s="33"/>
      <c r="B27" s="10" t="s">
        <v>62</v>
      </c>
      <c r="C27" s="10">
        <f aca="true" t="shared" si="1" ref="C27:C38">C14</f>
        <v>1</v>
      </c>
      <c r="D27" s="33" t="s">
        <v>61</v>
      </c>
      <c r="E27" s="33"/>
      <c r="F27" s="36">
        <v>96.7</v>
      </c>
      <c r="G27" s="37">
        <v>96.6</v>
      </c>
      <c r="H27" s="37">
        <v>103.7</v>
      </c>
      <c r="I27" s="37">
        <v>91.9</v>
      </c>
      <c r="J27" s="37">
        <v>116.6</v>
      </c>
      <c r="K27" s="37">
        <v>99.2</v>
      </c>
      <c r="L27" s="37">
        <v>85</v>
      </c>
      <c r="M27" s="37">
        <v>109.2</v>
      </c>
      <c r="N27" s="37">
        <v>84.4</v>
      </c>
      <c r="O27" s="37">
        <v>89</v>
      </c>
      <c r="P27" s="37">
        <v>104.9</v>
      </c>
      <c r="Q27" s="37">
        <v>95.8</v>
      </c>
      <c r="R27" s="37">
        <v>104.6</v>
      </c>
      <c r="S27" s="37">
        <v>118.5</v>
      </c>
      <c r="T27" s="37">
        <v>85.3</v>
      </c>
      <c r="U27" s="37">
        <v>106.1</v>
      </c>
      <c r="V27" s="37">
        <v>88.5</v>
      </c>
      <c r="W27" s="37">
        <v>99.4</v>
      </c>
      <c r="X27" s="37">
        <v>90.9</v>
      </c>
      <c r="Y27" s="37">
        <v>71.7</v>
      </c>
      <c r="Z27" s="37">
        <v>87.6</v>
      </c>
      <c r="AA27" s="37">
        <v>100.8</v>
      </c>
      <c r="AB27" s="37">
        <v>86.5</v>
      </c>
      <c r="AC27" s="37">
        <v>99.1</v>
      </c>
      <c r="AD27" s="37">
        <v>104.6</v>
      </c>
      <c r="AE27" s="37">
        <v>98.4</v>
      </c>
      <c r="AF27" s="37">
        <v>101.9</v>
      </c>
      <c r="AG27" s="37">
        <v>91.6</v>
      </c>
      <c r="AH27" s="37">
        <v>87</v>
      </c>
      <c r="AI27" s="33"/>
      <c r="AJ27" s="35"/>
    </row>
    <row r="28" spans="1:36" ht="22.5" customHeight="1">
      <c r="A28" s="33"/>
      <c r="C28" s="10">
        <f t="shared" si="1"/>
        <v>2</v>
      </c>
      <c r="D28" s="33"/>
      <c r="E28" s="33"/>
      <c r="F28" s="36">
        <v>96</v>
      </c>
      <c r="G28" s="37">
        <v>96</v>
      </c>
      <c r="H28" s="37">
        <v>102.3</v>
      </c>
      <c r="I28" s="37">
        <v>92.7</v>
      </c>
      <c r="J28" s="37">
        <v>116.6</v>
      </c>
      <c r="K28" s="37">
        <v>101</v>
      </c>
      <c r="L28" s="37">
        <v>87.4</v>
      </c>
      <c r="M28" s="37">
        <v>100.5</v>
      </c>
      <c r="N28" s="37">
        <v>71.2</v>
      </c>
      <c r="O28" s="37">
        <v>96.8</v>
      </c>
      <c r="P28" s="37">
        <v>113.8</v>
      </c>
      <c r="Q28" s="37">
        <v>100.2</v>
      </c>
      <c r="R28" s="37">
        <v>111.1</v>
      </c>
      <c r="S28" s="37">
        <v>125</v>
      </c>
      <c r="T28" s="37">
        <v>80.6</v>
      </c>
      <c r="U28" s="37">
        <v>100.1</v>
      </c>
      <c r="V28" s="37">
        <v>89.9</v>
      </c>
      <c r="W28" s="37">
        <v>99.2</v>
      </c>
      <c r="X28" s="37">
        <v>94.4</v>
      </c>
      <c r="Y28" s="37">
        <v>72.5</v>
      </c>
      <c r="Z28" s="37">
        <v>94.2</v>
      </c>
      <c r="AA28" s="37">
        <v>98.7</v>
      </c>
      <c r="AB28" s="37">
        <v>97.1</v>
      </c>
      <c r="AC28" s="37">
        <v>96</v>
      </c>
      <c r="AD28" s="37">
        <v>113.1</v>
      </c>
      <c r="AE28" s="37">
        <v>98.6</v>
      </c>
      <c r="AF28" s="37">
        <v>112.9</v>
      </c>
      <c r="AG28" s="37">
        <v>88.2</v>
      </c>
      <c r="AH28" s="37">
        <v>76.9</v>
      </c>
      <c r="AI28" s="33"/>
      <c r="AJ28" s="35"/>
    </row>
    <row r="29" spans="1:36" ht="22.5" customHeight="1">
      <c r="A29" s="33"/>
      <c r="C29" s="10">
        <f t="shared" si="1"/>
        <v>3</v>
      </c>
      <c r="D29" s="33"/>
      <c r="E29" s="33"/>
      <c r="F29" s="36">
        <v>94.7</v>
      </c>
      <c r="G29" s="37">
        <v>94.6</v>
      </c>
      <c r="H29" s="37">
        <v>105.9</v>
      </c>
      <c r="I29" s="37">
        <v>92.4</v>
      </c>
      <c r="J29" s="37">
        <v>95.3</v>
      </c>
      <c r="K29" s="37">
        <v>100.8</v>
      </c>
      <c r="L29" s="37">
        <v>85.3</v>
      </c>
      <c r="M29" s="37">
        <v>113.1</v>
      </c>
      <c r="N29" s="37">
        <v>69.1</v>
      </c>
      <c r="O29" s="37">
        <v>103.5</v>
      </c>
      <c r="P29" s="37">
        <v>108.5</v>
      </c>
      <c r="Q29" s="37">
        <v>98.6</v>
      </c>
      <c r="R29" s="37">
        <v>107.1</v>
      </c>
      <c r="S29" s="37">
        <v>111.2</v>
      </c>
      <c r="T29" s="37">
        <v>66.8</v>
      </c>
      <c r="U29" s="37">
        <v>92.8</v>
      </c>
      <c r="V29" s="37">
        <v>90.1</v>
      </c>
      <c r="W29" s="37">
        <v>98.5</v>
      </c>
      <c r="X29" s="37">
        <v>96.9</v>
      </c>
      <c r="Y29" s="37">
        <v>69.6</v>
      </c>
      <c r="Z29" s="37">
        <v>77.6</v>
      </c>
      <c r="AA29" s="37">
        <v>96.9</v>
      </c>
      <c r="AB29" s="37">
        <v>98.8</v>
      </c>
      <c r="AC29" s="37">
        <v>132.1</v>
      </c>
      <c r="AD29" s="37">
        <v>111.4</v>
      </c>
      <c r="AE29" s="37">
        <v>95.7</v>
      </c>
      <c r="AF29" s="37">
        <v>90.3</v>
      </c>
      <c r="AG29" s="37">
        <v>88.2</v>
      </c>
      <c r="AH29" s="37">
        <v>75.1</v>
      </c>
      <c r="AI29" s="33"/>
      <c r="AJ29" s="33"/>
    </row>
    <row r="30" spans="1:36" ht="22.5" customHeight="1">
      <c r="A30" s="33"/>
      <c r="C30" s="10">
        <f t="shared" si="1"/>
        <v>4</v>
      </c>
      <c r="D30" s="33"/>
      <c r="E30" s="33"/>
      <c r="F30" s="36">
        <v>91.6</v>
      </c>
      <c r="G30" s="37">
        <v>91.5</v>
      </c>
      <c r="H30" s="37">
        <v>101.9</v>
      </c>
      <c r="I30" s="37">
        <v>90.6</v>
      </c>
      <c r="J30" s="37">
        <v>82.5</v>
      </c>
      <c r="K30" s="37">
        <v>96.7</v>
      </c>
      <c r="L30" s="37">
        <v>87.6</v>
      </c>
      <c r="M30" s="37">
        <v>85.3</v>
      </c>
      <c r="N30" s="37">
        <v>63.7</v>
      </c>
      <c r="O30" s="37">
        <v>102.3</v>
      </c>
      <c r="P30" s="37">
        <v>136.3</v>
      </c>
      <c r="Q30" s="37">
        <v>99.5</v>
      </c>
      <c r="R30" s="37">
        <v>137.5</v>
      </c>
      <c r="S30" s="37">
        <v>110.4</v>
      </c>
      <c r="T30" s="37">
        <v>83.3</v>
      </c>
      <c r="U30" s="37">
        <v>83.3</v>
      </c>
      <c r="V30" s="37">
        <v>87.3</v>
      </c>
      <c r="W30" s="37">
        <v>98.4</v>
      </c>
      <c r="X30" s="37">
        <v>94.2</v>
      </c>
      <c r="Y30" s="37">
        <v>62.7</v>
      </c>
      <c r="Z30" s="37">
        <v>75.9</v>
      </c>
      <c r="AA30" s="37">
        <v>89.6</v>
      </c>
      <c r="AB30" s="37">
        <v>100.7</v>
      </c>
      <c r="AC30" s="37">
        <v>100.5</v>
      </c>
      <c r="AD30" s="37">
        <v>113.6</v>
      </c>
      <c r="AE30" s="37">
        <v>95.6</v>
      </c>
      <c r="AF30" s="37">
        <v>113</v>
      </c>
      <c r="AG30" s="37">
        <v>83.3</v>
      </c>
      <c r="AH30" s="37">
        <v>69.7</v>
      </c>
      <c r="AI30" s="33"/>
      <c r="AJ30" s="35"/>
    </row>
    <row r="31" spans="1:36" ht="22.5" customHeight="1">
      <c r="A31" s="33"/>
      <c r="C31" s="10">
        <f t="shared" si="1"/>
        <v>5</v>
      </c>
      <c r="D31" s="33"/>
      <c r="E31" s="33"/>
      <c r="F31" s="36">
        <v>91.2</v>
      </c>
      <c r="G31" s="37">
        <v>91.1</v>
      </c>
      <c r="H31" s="37">
        <v>99.5</v>
      </c>
      <c r="I31" s="37">
        <v>108.7</v>
      </c>
      <c r="J31" s="37">
        <v>80.2</v>
      </c>
      <c r="K31" s="37">
        <v>110.2</v>
      </c>
      <c r="L31" s="37">
        <v>94.4</v>
      </c>
      <c r="M31" s="37">
        <v>110.2</v>
      </c>
      <c r="N31" s="37">
        <v>51.6</v>
      </c>
      <c r="O31" s="37">
        <v>103.5</v>
      </c>
      <c r="P31" s="37">
        <v>97.6</v>
      </c>
      <c r="Q31" s="37">
        <v>105.4</v>
      </c>
      <c r="R31" s="37">
        <v>146.6</v>
      </c>
      <c r="S31" s="37">
        <v>101.2</v>
      </c>
      <c r="T31" s="37">
        <v>82.6</v>
      </c>
      <c r="U31" s="37">
        <v>59.2</v>
      </c>
      <c r="V31" s="37">
        <v>89.4</v>
      </c>
      <c r="W31" s="37">
        <v>97.8</v>
      </c>
      <c r="X31" s="37">
        <v>88.9</v>
      </c>
      <c r="Y31" s="37">
        <v>62.1</v>
      </c>
      <c r="Z31" s="37">
        <v>51.6</v>
      </c>
      <c r="AA31" s="37">
        <v>81.6</v>
      </c>
      <c r="AB31" s="37">
        <v>98.8</v>
      </c>
      <c r="AC31" s="37">
        <v>100</v>
      </c>
      <c r="AD31" s="37">
        <v>114</v>
      </c>
      <c r="AE31" s="37">
        <v>96.6</v>
      </c>
      <c r="AF31" s="37">
        <v>131.9</v>
      </c>
      <c r="AG31" s="37">
        <v>83.3</v>
      </c>
      <c r="AH31" s="37">
        <v>61.8</v>
      </c>
      <c r="AI31" s="33"/>
      <c r="AJ31" s="35"/>
    </row>
    <row r="32" spans="1:36" ht="22.5" customHeight="1">
      <c r="A32" s="33"/>
      <c r="C32" s="10">
        <f t="shared" si="1"/>
        <v>6</v>
      </c>
      <c r="D32" s="33"/>
      <c r="E32" s="33"/>
      <c r="F32" s="36">
        <v>89</v>
      </c>
      <c r="G32" s="37">
        <v>89</v>
      </c>
      <c r="H32" s="37">
        <v>99.7</v>
      </c>
      <c r="I32" s="37">
        <v>92.8</v>
      </c>
      <c r="J32" s="37">
        <v>75.7</v>
      </c>
      <c r="K32" s="37">
        <v>83.7</v>
      </c>
      <c r="L32" s="37">
        <v>84.1</v>
      </c>
      <c r="M32" s="37">
        <v>117.1</v>
      </c>
      <c r="N32" s="37">
        <v>54.5</v>
      </c>
      <c r="O32" s="37">
        <v>98.7</v>
      </c>
      <c r="P32" s="37">
        <v>120.8</v>
      </c>
      <c r="Q32" s="37">
        <v>97.8</v>
      </c>
      <c r="R32" s="37">
        <v>143</v>
      </c>
      <c r="S32" s="37">
        <v>99.6</v>
      </c>
      <c r="T32" s="37">
        <v>84.8</v>
      </c>
      <c r="U32" s="37">
        <v>92.9</v>
      </c>
      <c r="V32" s="37">
        <v>87.6</v>
      </c>
      <c r="W32" s="37">
        <v>98.8</v>
      </c>
      <c r="X32" s="37">
        <v>90</v>
      </c>
      <c r="Y32" s="37">
        <v>61.5</v>
      </c>
      <c r="Z32" s="37">
        <v>111.5</v>
      </c>
      <c r="AA32" s="37">
        <v>86</v>
      </c>
      <c r="AB32" s="37">
        <v>95</v>
      </c>
      <c r="AC32" s="37">
        <v>91.7</v>
      </c>
      <c r="AD32" s="37">
        <v>109.5</v>
      </c>
      <c r="AE32" s="37">
        <v>95.9</v>
      </c>
      <c r="AF32" s="37">
        <v>153.8</v>
      </c>
      <c r="AG32" s="37">
        <v>77.5</v>
      </c>
      <c r="AH32" s="37">
        <v>64</v>
      </c>
      <c r="AI32" s="33"/>
      <c r="AJ32" s="35"/>
    </row>
    <row r="33" spans="1:36" ht="22.5" customHeight="1">
      <c r="A33" s="33"/>
      <c r="C33" s="10">
        <f t="shared" si="1"/>
        <v>7</v>
      </c>
      <c r="D33" s="33"/>
      <c r="E33" s="33"/>
      <c r="F33" s="36">
        <v>89.3</v>
      </c>
      <c r="G33" s="37">
        <v>89.3</v>
      </c>
      <c r="H33" s="37">
        <v>97.3</v>
      </c>
      <c r="I33" s="37">
        <v>91.3</v>
      </c>
      <c r="J33" s="37">
        <v>79.6</v>
      </c>
      <c r="K33" s="37">
        <v>96.3</v>
      </c>
      <c r="L33" s="37">
        <v>90.3</v>
      </c>
      <c r="M33" s="37">
        <v>97.9</v>
      </c>
      <c r="N33" s="37">
        <v>65.8</v>
      </c>
      <c r="O33" s="37">
        <v>96.3</v>
      </c>
      <c r="P33" s="37">
        <v>115.1</v>
      </c>
      <c r="Q33" s="37">
        <v>93.3</v>
      </c>
      <c r="R33" s="37">
        <v>163.7</v>
      </c>
      <c r="S33" s="37">
        <v>89.9</v>
      </c>
      <c r="T33" s="37">
        <v>80.7</v>
      </c>
      <c r="U33" s="37">
        <v>98.1</v>
      </c>
      <c r="V33" s="37">
        <v>87.9</v>
      </c>
      <c r="W33" s="37">
        <v>97</v>
      </c>
      <c r="X33" s="37">
        <v>86.5</v>
      </c>
      <c r="Y33" s="37">
        <v>59.6</v>
      </c>
      <c r="Z33" s="37">
        <v>119.9</v>
      </c>
      <c r="AA33" s="37">
        <v>74.1</v>
      </c>
      <c r="AB33" s="37">
        <v>94.9</v>
      </c>
      <c r="AC33" s="37">
        <v>84.6</v>
      </c>
      <c r="AD33" s="37">
        <v>100.5</v>
      </c>
      <c r="AE33" s="37">
        <v>98.2</v>
      </c>
      <c r="AF33" s="37">
        <v>145.9</v>
      </c>
      <c r="AG33" s="37">
        <v>83.9</v>
      </c>
      <c r="AH33" s="37">
        <v>71.5</v>
      </c>
      <c r="AI33" s="33"/>
      <c r="AJ33" s="35"/>
    </row>
    <row r="34" spans="1:36" ht="22.5" customHeight="1">
      <c r="A34" s="33"/>
      <c r="C34" s="10">
        <f t="shared" si="1"/>
        <v>8</v>
      </c>
      <c r="D34" s="33"/>
      <c r="E34" s="33"/>
      <c r="F34" s="36">
        <v>85.3</v>
      </c>
      <c r="G34" s="37">
        <v>85.3</v>
      </c>
      <c r="H34" s="37">
        <v>92.9</v>
      </c>
      <c r="I34" s="37">
        <v>87.5</v>
      </c>
      <c r="J34" s="37">
        <v>68.2</v>
      </c>
      <c r="K34" s="37">
        <v>96.9</v>
      </c>
      <c r="L34" s="37">
        <v>89</v>
      </c>
      <c r="M34" s="37">
        <v>83.3</v>
      </c>
      <c r="N34" s="37">
        <v>55.4</v>
      </c>
      <c r="O34" s="37">
        <v>90.8</v>
      </c>
      <c r="P34" s="37">
        <v>107.8</v>
      </c>
      <c r="Q34" s="37">
        <v>86.7</v>
      </c>
      <c r="R34" s="37">
        <v>179.4</v>
      </c>
      <c r="S34" s="37">
        <v>90.5</v>
      </c>
      <c r="T34" s="37">
        <v>76.7</v>
      </c>
      <c r="U34" s="37">
        <v>81.1</v>
      </c>
      <c r="V34" s="37">
        <v>87.4</v>
      </c>
      <c r="W34" s="37">
        <v>96</v>
      </c>
      <c r="X34" s="37">
        <v>84</v>
      </c>
      <c r="Y34" s="37">
        <v>59</v>
      </c>
      <c r="Z34" s="37">
        <v>113.3</v>
      </c>
      <c r="AA34" s="37">
        <v>73.5</v>
      </c>
      <c r="AB34" s="37">
        <v>87.1</v>
      </c>
      <c r="AC34" s="37">
        <v>98</v>
      </c>
      <c r="AD34" s="37">
        <v>92.9</v>
      </c>
      <c r="AE34" s="37">
        <v>92.6</v>
      </c>
      <c r="AF34" s="37">
        <v>131.6</v>
      </c>
      <c r="AG34" s="37">
        <v>77.5</v>
      </c>
      <c r="AH34" s="37">
        <v>62.4</v>
      </c>
      <c r="AI34" s="33"/>
      <c r="AJ34" s="35"/>
    </row>
    <row r="35" spans="1:36" ht="22.5" customHeight="1">
      <c r="A35" s="33"/>
      <c r="C35" s="10">
        <f t="shared" si="1"/>
        <v>9</v>
      </c>
      <c r="D35" s="33"/>
      <c r="E35" s="33"/>
      <c r="F35" s="36">
        <v>84.6</v>
      </c>
      <c r="G35" s="37">
        <v>84.5</v>
      </c>
      <c r="H35" s="37">
        <v>88.6</v>
      </c>
      <c r="I35" s="37">
        <v>84.9</v>
      </c>
      <c r="J35" s="37">
        <v>79.7</v>
      </c>
      <c r="K35" s="37">
        <v>94.8</v>
      </c>
      <c r="L35" s="37">
        <v>87.6</v>
      </c>
      <c r="M35" s="37">
        <v>93.7</v>
      </c>
      <c r="N35" s="37">
        <v>54.3</v>
      </c>
      <c r="O35" s="37">
        <v>88.6</v>
      </c>
      <c r="P35" s="37">
        <v>127</v>
      </c>
      <c r="Q35" s="37">
        <v>84.9</v>
      </c>
      <c r="R35" s="37">
        <v>185.2</v>
      </c>
      <c r="S35" s="37">
        <v>94.5</v>
      </c>
      <c r="T35" s="37">
        <v>73.8</v>
      </c>
      <c r="U35" s="37">
        <v>73.2</v>
      </c>
      <c r="V35" s="37">
        <v>84.3</v>
      </c>
      <c r="W35" s="37">
        <v>96.2</v>
      </c>
      <c r="X35" s="37">
        <v>84.1</v>
      </c>
      <c r="Y35" s="37">
        <v>56.4</v>
      </c>
      <c r="Z35" s="37">
        <v>179.8</v>
      </c>
      <c r="AA35" s="37">
        <v>69.6</v>
      </c>
      <c r="AB35" s="37">
        <v>90.4</v>
      </c>
      <c r="AC35" s="37">
        <v>95.4</v>
      </c>
      <c r="AD35" s="37">
        <v>93.9</v>
      </c>
      <c r="AE35" s="37">
        <v>92.5</v>
      </c>
      <c r="AF35" s="37">
        <v>151.6</v>
      </c>
      <c r="AG35" s="37">
        <v>77.8</v>
      </c>
      <c r="AH35" s="37">
        <v>62.3</v>
      </c>
      <c r="AI35" s="33"/>
      <c r="AJ35" s="35"/>
    </row>
    <row r="36" spans="1:36" ht="22.5" customHeight="1">
      <c r="A36" s="33"/>
      <c r="C36" s="10">
        <f t="shared" si="1"/>
        <v>10</v>
      </c>
      <c r="D36" s="33"/>
      <c r="E36" s="33"/>
      <c r="F36" s="36">
        <v>83.9</v>
      </c>
      <c r="G36" s="37">
        <v>83.8</v>
      </c>
      <c r="H36" s="37">
        <v>76</v>
      </c>
      <c r="I36" s="37">
        <v>77.2</v>
      </c>
      <c r="J36" s="37">
        <v>111.3</v>
      </c>
      <c r="K36" s="37">
        <v>92.7</v>
      </c>
      <c r="L36" s="37">
        <v>75.1</v>
      </c>
      <c r="M36" s="37">
        <v>84.6</v>
      </c>
      <c r="N36" s="37">
        <v>55.5</v>
      </c>
      <c r="O36" s="37">
        <v>88.5</v>
      </c>
      <c r="P36" s="37">
        <v>94.7</v>
      </c>
      <c r="Q36" s="37">
        <v>88.8</v>
      </c>
      <c r="R36" s="37">
        <v>221.2</v>
      </c>
      <c r="S36" s="37">
        <v>93.4</v>
      </c>
      <c r="T36" s="37">
        <v>72.8</v>
      </c>
      <c r="U36" s="37">
        <v>89.3</v>
      </c>
      <c r="V36" s="37">
        <v>85.7</v>
      </c>
      <c r="W36" s="37">
        <v>95.2</v>
      </c>
      <c r="X36" s="37">
        <v>86.9</v>
      </c>
      <c r="Y36" s="37">
        <v>58.9</v>
      </c>
      <c r="Z36" s="37">
        <v>158.9</v>
      </c>
      <c r="AA36" s="37">
        <v>73.2</v>
      </c>
      <c r="AB36" s="37">
        <v>92.4</v>
      </c>
      <c r="AC36" s="37">
        <v>102</v>
      </c>
      <c r="AD36" s="37">
        <v>104.6</v>
      </c>
      <c r="AE36" s="37">
        <v>91.6</v>
      </c>
      <c r="AF36" s="37">
        <v>157.1</v>
      </c>
      <c r="AG36" s="37">
        <v>75.2</v>
      </c>
      <c r="AH36" s="37">
        <v>62.5</v>
      </c>
      <c r="AI36" s="33"/>
      <c r="AJ36" s="35"/>
    </row>
    <row r="37" spans="1:36" ht="22.5" customHeight="1">
      <c r="A37" s="33"/>
      <c r="C37" s="10">
        <f t="shared" si="1"/>
        <v>11</v>
      </c>
      <c r="D37" s="33"/>
      <c r="E37" s="33"/>
      <c r="F37" s="36">
        <v>83.1</v>
      </c>
      <c r="G37" s="37">
        <v>83</v>
      </c>
      <c r="H37" s="37">
        <v>89.1</v>
      </c>
      <c r="I37" s="37">
        <v>76</v>
      </c>
      <c r="J37" s="37">
        <v>64.6</v>
      </c>
      <c r="K37" s="37">
        <v>87</v>
      </c>
      <c r="L37" s="37">
        <v>82.5</v>
      </c>
      <c r="M37" s="37">
        <v>89.3</v>
      </c>
      <c r="N37" s="37">
        <v>55.1</v>
      </c>
      <c r="O37" s="37">
        <v>85.1</v>
      </c>
      <c r="P37" s="37">
        <v>117.3</v>
      </c>
      <c r="Q37" s="37">
        <v>90.4</v>
      </c>
      <c r="R37" s="37">
        <v>203.4</v>
      </c>
      <c r="S37" s="37">
        <v>94.2</v>
      </c>
      <c r="T37" s="37">
        <v>73.4</v>
      </c>
      <c r="U37" s="37">
        <v>90.2</v>
      </c>
      <c r="V37" s="37">
        <v>80.5</v>
      </c>
      <c r="W37" s="37">
        <v>96.9</v>
      </c>
      <c r="X37" s="37">
        <v>88.4</v>
      </c>
      <c r="Y37" s="37">
        <v>56.3</v>
      </c>
      <c r="Z37" s="37">
        <v>137.9</v>
      </c>
      <c r="AA37" s="37">
        <v>75.8</v>
      </c>
      <c r="AB37" s="37">
        <v>97.7</v>
      </c>
      <c r="AC37" s="37">
        <v>100.5</v>
      </c>
      <c r="AD37" s="37">
        <v>85.2</v>
      </c>
      <c r="AE37" s="37">
        <v>91.4</v>
      </c>
      <c r="AF37" s="37">
        <v>142</v>
      </c>
      <c r="AG37" s="37">
        <v>73.8</v>
      </c>
      <c r="AH37" s="37">
        <v>61.9</v>
      </c>
      <c r="AI37" s="33"/>
      <c r="AJ37" s="35"/>
    </row>
    <row r="38" spans="1:36" ht="22.5" customHeight="1">
      <c r="A38" s="33"/>
      <c r="C38" s="10">
        <f t="shared" si="1"/>
        <v>12</v>
      </c>
      <c r="D38" s="33"/>
      <c r="E38" s="33"/>
      <c r="F38" s="36">
        <v>83.3</v>
      </c>
      <c r="G38" s="37">
        <v>83.3</v>
      </c>
      <c r="H38" s="37">
        <v>86.3</v>
      </c>
      <c r="I38" s="37">
        <v>70.4</v>
      </c>
      <c r="J38" s="37">
        <v>89.3</v>
      </c>
      <c r="K38" s="37">
        <v>81.7</v>
      </c>
      <c r="L38" s="37">
        <v>93.1</v>
      </c>
      <c r="M38" s="37">
        <v>100.7</v>
      </c>
      <c r="N38" s="37">
        <v>54.6</v>
      </c>
      <c r="O38" s="37">
        <v>86.2</v>
      </c>
      <c r="P38" s="37">
        <v>126.9</v>
      </c>
      <c r="Q38" s="37">
        <v>90.9</v>
      </c>
      <c r="R38" s="37">
        <v>215.4</v>
      </c>
      <c r="S38" s="37">
        <v>84.3</v>
      </c>
      <c r="T38" s="37">
        <v>74.8</v>
      </c>
      <c r="U38" s="37">
        <v>93</v>
      </c>
      <c r="V38" s="37">
        <v>81.9</v>
      </c>
      <c r="W38" s="37">
        <v>97.6</v>
      </c>
      <c r="X38" s="37">
        <v>85.7</v>
      </c>
      <c r="Y38" s="37">
        <v>54.7</v>
      </c>
      <c r="Z38" s="37">
        <v>115.2</v>
      </c>
      <c r="AA38" s="37">
        <v>74.1</v>
      </c>
      <c r="AB38" s="37">
        <v>94.9</v>
      </c>
      <c r="AC38" s="37">
        <v>88.5</v>
      </c>
      <c r="AD38" s="37">
        <v>80.2</v>
      </c>
      <c r="AE38" s="37">
        <v>91.3</v>
      </c>
      <c r="AF38" s="37">
        <v>146.3</v>
      </c>
      <c r="AG38" s="37">
        <v>73.3</v>
      </c>
      <c r="AH38" s="37">
        <v>63.1</v>
      </c>
      <c r="AI38" s="33"/>
      <c r="AJ38" s="35"/>
    </row>
    <row r="39" spans="1:36" ht="22.5" customHeight="1">
      <c r="A39" s="33"/>
      <c r="D39" s="33"/>
      <c r="E39" s="33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3"/>
      <c r="AJ39" s="35"/>
    </row>
    <row r="40" spans="1:36" ht="22.5" customHeight="1">
      <c r="A40" s="33"/>
      <c r="B40" s="10" t="s">
        <v>63</v>
      </c>
      <c r="C40" s="10">
        <f aca="true" t="shared" si="2" ref="C40:C51">C27</f>
        <v>1</v>
      </c>
      <c r="D40" s="33" t="s">
        <v>61</v>
      </c>
      <c r="E40" s="33"/>
      <c r="F40" s="36">
        <v>83.6</v>
      </c>
      <c r="G40" s="37">
        <v>83.6</v>
      </c>
      <c r="H40" s="37">
        <v>85.2</v>
      </c>
      <c r="I40" s="37">
        <v>86.6</v>
      </c>
      <c r="J40" s="37">
        <v>65.4</v>
      </c>
      <c r="K40" s="37">
        <v>79.6</v>
      </c>
      <c r="L40" s="37">
        <v>92.7</v>
      </c>
      <c r="M40" s="37">
        <v>98.3</v>
      </c>
      <c r="N40" s="37">
        <v>53.5</v>
      </c>
      <c r="O40" s="37">
        <v>85.4</v>
      </c>
      <c r="P40" s="37">
        <v>119.9</v>
      </c>
      <c r="Q40" s="37">
        <v>91</v>
      </c>
      <c r="R40" s="37">
        <v>223.1</v>
      </c>
      <c r="S40" s="37">
        <v>87.4</v>
      </c>
      <c r="T40" s="37">
        <v>81.5</v>
      </c>
      <c r="U40" s="37">
        <v>94.5</v>
      </c>
      <c r="V40" s="37">
        <v>84.4</v>
      </c>
      <c r="W40" s="37">
        <v>94.6</v>
      </c>
      <c r="X40" s="37">
        <v>91.3</v>
      </c>
      <c r="Y40" s="37">
        <v>62.2</v>
      </c>
      <c r="Z40" s="37">
        <v>92.5</v>
      </c>
      <c r="AA40" s="37">
        <v>83</v>
      </c>
      <c r="AB40" s="37">
        <v>98.3</v>
      </c>
      <c r="AC40" s="37">
        <v>91</v>
      </c>
      <c r="AD40" s="37">
        <v>70.3</v>
      </c>
      <c r="AE40" s="37">
        <v>85</v>
      </c>
      <c r="AF40" s="37">
        <v>85.9</v>
      </c>
      <c r="AG40" s="37">
        <v>72.8</v>
      </c>
      <c r="AH40" s="37">
        <v>63.2</v>
      </c>
      <c r="AI40" s="33"/>
      <c r="AJ40" s="33"/>
    </row>
    <row r="41" spans="1:36" ht="22.5" customHeight="1">
      <c r="A41" s="33"/>
      <c r="C41" s="10">
        <f t="shared" si="2"/>
        <v>2</v>
      </c>
      <c r="D41" s="33"/>
      <c r="E41" s="33"/>
      <c r="F41" s="36">
        <v>83.8</v>
      </c>
      <c r="G41" s="37">
        <v>83.8</v>
      </c>
      <c r="H41" s="37">
        <v>85.6</v>
      </c>
      <c r="I41" s="37">
        <v>96.9</v>
      </c>
      <c r="J41" s="37">
        <v>63.2</v>
      </c>
      <c r="K41" s="37">
        <v>68.4</v>
      </c>
      <c r="L41" s="37">
        <v>94.2</v>
      </c>
      <c r="M41" s="37">
        <v>97.6</v>
      </c>
      <c r="N41" s="37">
        <v>57.8</v>
      </c>
      <c r="O41" s="37">
        <v>91.5</v>
      </c>
      <c r="P41" s="37">
        <v>121.6</v>
      </c>
      <c r="Q41" s="37">
        <v>87.9</v>
      </c>
      <c r="R41" s="37">
        <v>255.9</v>
      </c>
      <c r="S41" s="37">
        <v>92</v>
      </c>
      <c r="T41" s="37">
        <v>77.2</v>
      </c>
      <c r="U41" s="37">
        <v>117.5</v>
      </c>
      <c r="V41" s="37">
        <v>84.4</v>
      </c>
      <c r="W41" s="37">
        <v>95</v>
      </c>
      <c r="X41" s="37">
        <v>88</v>
      </c>
      <c r="Y41" s="37">
        <v>75.9</v>
      </c>
      <c r="Z41" s="37">
        <v>46.7</v>
      </c>
      <c r="AA41" s="37">
        <v>76.5</v>
      </c>
      <c r="AB41" s="37">
        <v>98.4</v>
      </c>
      <c r="AC41" s="37">
        <v>86.2</v>
      </c>
      <c r="AD41" s="37">
        <v>76.9</v>
      </c>
      <c r="AE41" s="37">
        <v>85.3</v>
      </c>
      <c r="AF41" s="37">
        <v>92.3</v>
      </c>
      <c r="AG41" s="37">
        <v>72.5</v>
      </c>
      <c r="AH41" s="37">
        <v>67.7</v>
      </c>
      <c r="AI41" s="33"/>
      <c r="AJ41" s="33"/>
    </row>
    <row r="42" spans="1:36" ht="22.5" customHeight="1">
      <c r="A42" s="33"/>
      <c r="C42" s="10">
        <f t="shared" si="2"/>
        <v>3</v>
      </c>
      <c r="D42" s="33"/>
      <c r="E42" s="33"/>
      <c r="F42" s="36">
        <v>85.3</v>
      </c>
      <c r="G42" s="37">
        <v>85.3</v>
      </c>
      <c r="H42" s="37">
        <v>86</v>
      </c>
      <c r="I42" s="37">
        <v>89.9</v>
      </c>
      <c r="J42" s="37">
        <v>98.7</v>
      </c>
      <c r="K42" s="37">
        <v>75.3</v>
      </c>
      <c r="L42" s="37">
        <v>93</v>
      </c>
      <c r="M42" s="37">
        <v>101.1</v>
      </c>
      <c r="N42" s="37">
        <v>60.8</v>
      </c>
      <c r="O42" s="37">
        <v>95.6</v>
      </c>
      <c r="P42" s="37">
        <v>128.3</v>
      </c>
      <c r="Q42" s="37">
        <v>85</v>
      </c>
      <c r="R42" s="37">
        <v>256.1</v>
      </c>
      <c r="S42" s="37">
        <v>83.8</v>
      </c>
      <c r="T42" s="37">
        <v>79.8</v>
      </c>
      <c r="U42" s="37">
        <v>86.8</v>
      </c>
      <c r="V42" s="37">
        <v>79.5</v>
      </c>
      <c r="W42" s="37">
        <v>97.2</v>
      </c>
      <c r="X42" s="37">
        <v>88.2</v>
      </c>
      <c r="Y42" s="37">
        <v>69.7</v>
      </c>
      <c r="Z42" s="37">
        <v>67.2</v>
      </c>
      <c r="AA42" s="37">
        <v>73.3</v>
      </c>
      <c r="AB42" s="37">
        <v>99.7</v>
      </c>
      <c r="AC42" s="37">
        <v>95.3</v>
      </c>
      <c r="AD42" s="37">
        <v>74.2</v>
      </c>
      <c r="AE42" s="37">
        <v>94.3</v>
      </c>
      <c r="AF42" s="37">
        <v>136.3</v>
      </c>
      <c r="AG42" s="37">
        <v>75.7</v>
      </c>
      <c r="AH42" s="37">
        <v>68.5</v>
      </c>
      <c r="AI42" s="33"/>
      <c r="AJ42" s="33"/>
    </row>
    <row r="43" spans="1:36" ht="22.5" customHeight="1">
      <c r="A43" s="33"/>
      <c r="C43" s="10">
        <f t="shared" si="2"/>
        <v>4</v>
      </c>
      <c r="D43" s="33"/>
      <c r="E43" s="33"/>
      <c r="F43" s="36">
        <v>79.2</v>
      </c>
      <c r="G43" s="37">
        <v>79.3</v>
      </c>
      <c r="H43" s="37">
        <v>82.6</v>
      </c>
      <c r="I43" s="37">
        <v>84.4</v>
      </c>
      <c r="J43" s="37">
        <v>18.1</v>
      </c>
      <c r="K43" s="37">
        <v>75.3</v>
      </c>
      <c r="L43" s="37">
        <v>85.3</v>
      </c>
      <c r="M43" s="37">
        <v>87.7</v>
      </c>
      <c r="N43" s="37">
        <v>64.6</v>
      </c>
      <c r="O43" s="37">
        <v>98.5</v>
      </c>
      <c r="P43" s="37">
        <v>118.9</v>
      </c>
      <c r="Q43" s="37">
        <v>83.7</v>
      </c>
      <c r="R43" s="37">
        <v>234.9</v>
      </c>
      <c r="S43" s="37">
        <v>77.8</v>
      </c>
      <c r="T43" s="37">
        <v>79.4</v>
      </c>
      <c r="U43" s="37">
        <v>93.8</v>
      </c>
      <c r="V43" s="37">
        <v>78.7</v>
      </c>
      <c r="W43" s="37">
        <v>94.6</v>
      </c>
      <c r="X43" s="37">
        <v>89.2</v>
      </c>
      <c r="Y43" s="37">
        <v>74.6</v>
      </c>
      <c r="Z43" s="37">
        <v>64.4</v>
      </c>
      <c r="AA43" s="37">
        <v>73.7</v>
      </c>
      <c r="AB43" s="37">
        <v>100</v>
      </c>
      <c r="AC43" s="37">
        <v>86.1</v>
      </c>
      <c r="AD43" s="37">
        <v>69.3</v>
      </c>
      <c r="AE43" s="37">
        <v>86.6</v>
      </c>
      <c r="AF43" s="37">
        <v>119.8</v>
      </c>
      <c r="AG43" s="37">
        <v>75.9</v>
      </c>
      <c r="AH43" s="37">
        <v>70.2</v>
      </c>
      <c r="AI43" s="33"/>
      <c r="AJ43" s="33"/>
    </row>
    <row r="44" spans="1:36" ht="22.5" customHeight="1">
      <c r="A44" s="33"/>
      <c r="C44" s="10">
        <f t="shared" si="2"/>
        <v>5</v>
      </c>
      <c r="D44" s="33"/>
      <c r="E44" s="33"/>
      <c r="F44" s="36">
        <v>85.7</v>
      </c>
      <c r="G44" s="37">
        <v>85.7</v>
      </c>
      <c r="H44" s="37">
        <v>85.4</v>
      </c>
      <c r="I44" s="37">
        <v>92.3</v>
      </c>
      <c r="J44" s="37">
        <v>90.1</v>
      </c>
      <c r="K44" s="37">
        <v>78.7</v>
      </c>
      <c r="L44" s="37">
        <v>79.4</v>
      </c>
      <c r="M44" s="37">
        <v>114.1</v>
      </c>
      <c r="N44" s="37">
        <v>63.7</v>
      </c>
      <c r="O44" s="37">
        <v>108.1</v>
      </c>
      <c r="P44" s="37">
        <v>116.9</v>
      </c>
      <c r="Q44" s="37">
        <v>82.7</v>
      </c>
      <c r="R44" s="37">
        <v>230.2</v>
      </c>
      <c r="S44" s="37">
        <v>86.4</v>
      </c>
      <c r="T44" s="37">
        <v>72.8</v>
      </c>
      <c r="U44" s="37">
        <v>81.5</v>
      </c>
      <c r="V44" s="37">
        <v>76.3</v>
      </c>
      <c r="W44" s="37">
        <v>95.8</v>
      </c>
      <c r="X44" s="37">
        <v>92</v>
      </c>
      <c r="Y44" s="37">
        <v>77.8</v>
      </c>
      <c r="Z44" s="37">
        <v>39.9</v>
      </c>
      <c r="AA44" s="37">
        <v>90.7</v>
      </c>
      <c r="AB44" s="37">
        <v>100</v>
      </c>
      <c r="AC44" s="37">
        <v>83.1</v>
      </c>
      <c r="AD44" s="37">
        <v>69</v>
      </c>
      <c r="AE44" s="37">
        <v>91.1</v>
      </c>
      <c r="AF44" s="37">
        <v>125</v>
      </c>
      <c r="AG44" s="37">
        <v>77.8</v>
      </c>
      <c r="AH44" s="37">
        <v>69.7</v>
      </c>
      <c r="AI44" s="33"/>
      <c r="AJ44" s="33"/>
    </row>
    <row r="45" spans="1:36" ht="22.5" customHeight="1">
      <c r="A45" s="33"/>
      <c r="C45" s="10">
        <f t="shared" si="2"/>
        <v>6</v>
      </c>
      <c r="D45" s="33"/>
      <c r="E45" s="33"/>
      <c r="F45" s="36">
        <v>85</v>
      </c>
      <c r="G45" s="37">
        <v>85.1</v>
      </c>
      <c r="H45" s="37">
        <v>87.3</v>
      </c>
      <c r="I45" s="37">
        <v>108.1</v>
      </c>
      <c r="J45" s="37">
        <v>57.4</v>
      </c>
      <c r="K45" s="37">
        <v>75.5</v>
      </c>
      <c r="L45" s="37">
        <v>80.8</v>
      </c>
      <c r="M45" s="37">
        <v>85.9</v>
      </c>
      <c r="N45" s="37">
        <v>65.3</v>
      </c>
      <c r="O45" s="37">
        <v>105.3</v>
      </c>
      <c r="P45" s="37">
        <v>112.6</v>
      </c>
      <c r="Q45" s="37">
        <v>86.2</v>
      </c>
      <c r="R45" s="37">
        <v>243.5</v>
      </c>
      <c r="S45" s="37">
        <v>91.8</v>
      </c>
      <c r="T45" s="37">
        <v>80.5</v>
      </c>
      <c r="U45" s="37">
        <v>85.3</v>
      </c>
      <c r="V45" s="37">
        <v>74.3</v>
      </c>
      <c r="W45" s="37">
        <v>93.5</v>
      </c>
      <c r="X45" s="37">
        <v>92.6</v>
      </c>
      <c r="Y45" s="37">
        <v>77.8</v>
      </c>
      <c r="Z45" s="37">
        <v>41.5</v>
      </c>
      <c r="AA45" s="37">
        <v>84.9</v>
      </c>
      <c r="AB45" s="37">
        <v>102.4</v>
      </c>
      <c r="AC45" s="37">
        <v>86.6</v>
      </c>
      <c r="AD45" s="37">
        <v>87.2</v>
      </c>
      <c r="AE45" s="37">
        <v>85.3</v>
      </c>
      <c r="AF45" s="37">
        <v>100.5</v>
      </c>
      <c r="AG45" s="37">
        <v>77.8</v>
      </c>
      <c r="AH45" s="37">
        <v>68.5</v>
      </c>
      <c r="AI45" s="33"/>
      <c r="AJ45" s="33"/>
    </row>
    <row r="46" spans="1:36" ht="22.5" customHeight="1">
      <c r="A46" s="33"/>
      <c r="C46" s="10">
        <f t="shared" si="2"/>
        <v>7</v>
      </c>
      <c r="D46" s="33"/>
      <c r="E46" s="33"/>
      <c r="F46" s="36">
        <v>91.4</v>
      </c>
      <c r="G46" s="37">
        <v>91.4</v>
      </c>
      <c r="H46" s="37">
        <v>91.2</v>
      </c>
      <c r="I46" s="37">
        <v>94.9</v>
      </c>
      <c r="J46" s="37">
        <v>154</v>
      </c>
      <c r="K46" s="37">
        <v>97.2</v>
      </c>
      <c r="L46" s="37">
        <v>81.5</v>
      </c>
      <c r="M46" s="37">
        <v>77.8</v>
      </c>
      <c r="N46" s="37">
        <v>69.2</v>
      </c>
      <c r="O46" s="37">
        <v>98.5</v>
      </c>
      <c r="P46" s="37">
        <v>113.6</v>
      </c>
      <c r="Q46" s="37">
        <v>84.4</v>
      </c>
      <c r="R46" s="37">
        <v>250.9</v>
      </c>
      <c r="S46" s="37">
        <v>90.2</v>
      </c>
      <c r="T46" s="37">
        <v>86.1</v>
      </c>
      <c r="U46" s="37">
        <v>89.9</v>
      </c>
      <c r="V46" s="37">
        <v>66.8</v>
      </c>
      <c r="W46" s="37">
        <v>95.8</v>
      </c>
      <c r="X46" s="37">
        <v>92.8</v>
      </c>
      <c r="Y46" s="37">
        <v>80</v>
      </c>
      <c r="Z46" s="37">
        <v>51.7</v>
      </c>
      <c r="AA46" s="37">
        <v>73.8</v>
      </c>
      <c r="AB46" s="37">
        <v>107.1</v>
      </c>
      <c r="AC46" s="37">
        <v>79.6</v>
      </c>
      <c r="AD46" s="37">
        <v>83.6</v>
      </c>
      <c r="AE46" s="37">
        <v>96.1</v>
      </c>
      <c r="AF46" s="37">
        <v>115.7</v>
      </c>
      <c r="AG46" s="37">
        <v>83.6</v>
      </c>
      <c r="AH46" s="37">
        <v>71.2</v>
      </c>
      <c r="AI46" s="33"/>
      <c r="AJ46" s="33"/>
    </row>
    <row r="47" spans="1:36" ht="22.5" customHeight="1">
      <c r="A47" s="33"/>
      <c r="C47" s="10">
        <f t="shared" si="2"/>
        <v>8</v>
      </c>
      <c r="D47" s="33"/>
      <c r="E47" s="33"/>
      <c r="F47" s="36">
        <v>93</v>
      </c>
      <c r="G47" s="37">
        <v>93</v>
      </c>
      <c r="H47" s="37">
        <v>96.2</v>
      </c>
      <c r="I47" s="37">
        <v>105.8</v>
      </c>
      <c r="J47" s="37">
        <v>130.5</v>
      </c>
      <c r="K47" s="37">
        <v>104.5</v>
      </c>
      <c r="L47" s="37">
        <v>80.3</v>
      </c>
      <c r="M47" s="37">
        <v>90</v>
      </c>
      <c r="N47" s="37">
        <v>65.4</v>
      </c>
      <c r="O47" s="37">
        <v>108.6</v>
      </c>
      <c r="P47" s="37">
        <v>117.3</v>
      </c>
      <c r="Q47" s="37">
        <v>87.8</v>
      </c>
      <c r="R47" s="37">
        <v>259.7</v>
      </c>
      <c r="S47" s="37">
        <v>95.6</v>
      </c>
      <c r="T47" s="37">
        <v>86.7</v>
      </c>
      <c r="U47" s="37">
        <v>84.1</v>
      </c>
      <c r="V47" s="37">
        <v>71.6</v>
      </c>
      <c r="W47" s="37">
        <v>96.1</v>
      </c>
      <c r="X47" s="37">
        <v>85.8</v>
      </c>
      <c r="Y47" s="37">
        <v>73.9</v>
      </c>
      <c r="Z47" s="37">
        <v>64.2</v>
      </c>
      <c r="AA47" s="37">
        <v>47.8</v>
      </c>
      <c r="AB47" s="37">
        <v>104.5</v>
      </c>
      <c r="AC47" s="37">
        <v>81</v>
      </c>
      <c r="AD47" s="37">
        <v>59.9</v>
      </c>
      <c r="AE47" s="37">
        <v>98.9</v>
      </c>
      <c r="AF47" s="37">
        <v>131.6</v>
      </c>
      <c r="AG47" s="37">
        <v>85.7</v>
      </c>
      <c r="AH47" s="37">
        <v>69.6</v>
      </c>
      <c r="AI47" s="33"/>
      <c r="AJ47" s="33"/>
    </row>
    <row r="48" spans="1:36" ht="22.5" customHeight="1">
      <c r="A48" s="33"/>
      <c r="C48" s="10">
        <f t="shared" si="2"/>
        <v>9</v>
      </c>
      <c r="D48" s="33"/>
      <c r="E48" s="33"/>
      <c r="F48" s="36">
        <v>96.2</v>
      </c>
      <c r="G48" s="37">
        <v>96.2</v>
      </c>
      <c r="H48" s="37">
        <v>96</v>
      </c>
      <c r="I48" s="37">
        <v>103.2</v>
      </c>
      <c r="J48" s="37">
        <v>109.1</v>
      </c>
      <c r="K48" s="37">
        <v>121.9</v>
      </c>
      <c r="L48" s="37">
        <v>81.8</v>
      </c>
      <c r="M48" s="37">
        <v>102.5</v>
      </c>
      <c r="N48" s="37">
        <v>68</v>
      </c>
      <c r="O48" s="37">
        <v>113.8</v>
      </c>
      <c r="P48" s="37">
        <v>122.6</v>
      </c>
      <c r="Q48" s="37">
        <v>87.9</v>
      </c>
      <c r="R48" s="37">
        <v>273.7</v>
      </c>
      <c r="S48" s="37">
        <v>105.7</v>
      </c>
      <c r="T48" s="37">
        <v>87</v>
      </c>
      <c r="U48" s="37">
        <v>88.9</v>
      </c>
      <c r="V48" s="37">
        <v>71.1</v>
      </c>
      <c r="W48" s="37">
        <v>97.2</v>
      </c>
      <c r="X48" s="37">
        <v>87.1</v>
      </c>
      <c r="Y48" s="37">
        <v>78.8</v>
      </c>
      <c r="Z48" s="37">
        <v>75.1</v>
      </c>
      <c r="AA48" s="37">
        <v>56.6</v>
      </c>
      <c r="AB48" s="37">
        <v>105.2</v>
      </c>
      <c r="AC48" s="37">
        <v>83.1</v>
      </c>
      <c r="AD48" s="37">
        <v>88.5</v>
      </c>
      <c r="AE48" s="37">
        <v>102.5</v>
      </c>
      <c r="AF48" s="37">
        <v>155.6</v>
      </c>
      <c r="AG48" s="37">
        <v>95.5</v>
      </c>
      <c r="AH48" s="37">
        <v>73.1</v>
      </c>
      <c r="AI48" s="33"/>
      <c r="AJ48" s="33"/>
    </row>
    <row r="49" spans="1:36" ht="22.5" customHeight="1">
      <c r="A49" s="33"/>
      <c r="C49" s="10">
        <f t="shared" si="2"/>
        <v>10</v>
      </c>
      <c r="D49" s="33"/>
      <c r="E49" s="33"/>
      <c r="F49" s="36">
        <v>92.3</v>
      </c>
      <c r="G49" s="37">
        <v>92.4</v>
      </c>
      <c r="H49" s="37">
        <v>100.7</v>
      </c>
      <c r="I49" s="37">
        <v>116.3</v>
      </c>
      <c r="J49" s="37">
        <v>61.3</v>
      </c>
      <c r="K49" s="37">
        <v>103.5</v>
      </c>
      <c r="L49" s="37">
        <v>81.3</v>
      </c>
      <c r="M49" s="37">
        <v>99.3</v>
      </c>
      <c r="N49" s="37">
        <v>66.2</v>
      </c>
      <c r="O49" s="37">
        <v>122.6</v>
      </c>
      <c r="P49" s="37">
        <v>110.1</v>
      </c>
      <c r="Q49" s="37">
        <v>86.6</v>
      </c>
      <c r="R49" s="37">
        <v>275.2</v>
      </c>
      <c r="S49" s="37">
        <v>100.1</v>
      </c>
      <c r="T49" s="37">
        <v>81.8</v>
      </c>
      <c r="U49" s="37">
        <v>88</v>
      </c>
      <c r="V49" s="37">
        <v>69.9</v>
      </c>
      <c r="W49" s="37">
        <v>99.9</v>
      </c>
      <c r="X49" s="37">
        <v>87.2</v>
      </c>
      <c r="Y49" s="37">
        <v>76.8</v>
      </c>
      <c r="Z49" s="37">
        <v>51.8</v>
      </c>
      <c r="AA49" s="37">
        <v>55.6</v>
      </c>
      <c r="AB49" s="37">
        <v>106.9</v>
      </c>
      <c r="AC49" s="37">
        <v>85.7</v>
      </c>
      <c r="AD49" s="37">
        <v>84.4</v>
      </c>
      <c r="AE49" s="37">
        <v>98.1</v>
      </c>
      <c r="AF49" s="37">
        <v>151.9</v>
      </c>
      <c r="AG49" s="37">
        <v>88.7</v>
      </c>
      <c r="AH49" s="37">
        <v>73.4</v>
      </c>
      <c r="AI49" s="33"/>
      <c r="AJ49" s="33"/>
    </row>
    <row r="50" spans="1:36" ht="22.5" customHeight="1">
      <c r="A50" s="33"/>
      <c r="C50" s="10">
        <f t="shared" si="2"/>
        <v>11</v>
      </c>
      <c r="D50" s="33"/>
      <c r="E50" s="33"/>
      <c r="F50" s="36">
        <v>87.8</v>
      </c>
      <c r="G50" s="37">
        <v>87.8</v>
      </c>
      <c r="H50" s="37">
        <v>93.5</v>
      </c>
      <c r="I50" s="37">
        <v>123.7</v>
      </c>
      <c r="J50" s="37">
        <v>64.3</v>
      </c>
      <c r="K50" s="37">
        <v>95.1</v>
      </c>
      <c r="L50" s="37">
        <v>76.6</v>
      </c>
      <c r="M50" s="37">
        <v>107.2</v>
      </c>
      <c r="N50" s="37">
        <v>64.2</v>
      </c>
      <c r="O50" s="37">
        <v>124.7</v>
      </c>
      <c r="P50" s="37">
        <v>116.8</v>
      </c>
      <c r="Q50" s="37">
        <v>84.6</v>
      </c>
      <c r="R50" s="37">
        <v>275.1</v>
      </c>
      <c r="S50" s="37">
        <v>93.3</v>
      </c>
      <c r="T50" s="37">
        <v>68.4</v>
      </c>
      <c r="U50" s="37">
        <v>90.8</v>
      </c>
      <c r="V50" s="37">
        <v>70.3</v>
      </c>
      <c r="W50" s="37">
        <v>100.2</v>
      </c>
      <c r="X50" s="37">
        <v>85.8</v>
      </c>
      <c r="Y50" s="37">
        <v>73.7</v>
      </c>
      <c r="Z50" s="37">
        <v>48.2</v>
      </c>
      <c r="AA50" s="37">
        <v>54.4</v>
      </c>
      <c r="AB50" s="37">
        <v>103.2</v>
      </c>
      <c r="AC50" s="37">
        <v>97.5</v>
      </c>
      <c r="AD50" s="37">
        <v>79.1</v>
      </c>
      <c r="AE50" s="37">
        <v>95.6</v>
      </c>
      <c r="AF50" s="37">
        <v>143.8</v>
      </c>
      <c r="AG50" s="37">
        <v>84.5</v>
      </c>
      <c r="AH50" s="37">
        <v>69.7</v>
      </c>
      <c r="AI50" s="33"/>
      <c r="AJ50" s="33"/>
    </row>
    <row r="51" spans="1:36" ht="22.5" customHeight="1">
      <c r="A51" s="33"/>
      <c r="C51" s="10">
        <f t="shared" si="2"/>
        <v>12</v>
      </c>
      <c r="D51" s="33"/>
      <c r="E51" s="33"/>
      <c r="F51" s="36">
        <v>84.6</v>
      </c>
      <c r="G51" s="37">
        <v>84.6</v>
      </c>
      <c r="H51" s="37">
        <v>99.8</v>
      </c>
      <c r="I51" s="37">
        <v>116.6</v>
      </c>
      <c r="J51" s="37">
        <v>55.3</v>
      </c>
      <c r="K51" s="37">
        <v>76.2</v>
      </c>
      <c r="L51" s="37">
        <v>68.1</v>
      </c>
      <c r="M51" s="37">
        <v>117.2</v>
      </c>
      <c r="N51" s="37">
        <v>62.5</v>
      </c>
      <c r="O51" s="37">
        <v>126.9</v>
      </c>
      <c r="P51" s="37">
        <v>125.8</v>
      </c>
      <c r="Q51" s="37">
        <v>81.5</v>
      </c>
      <c r="R51" s="37">
        <v>267.9</v>
      </c>
      <c r="S51" s="37">
        <v>91.5</v>
      </c>
      <c r="T51" s="37">
        <v>77</v>
      </c>
      <c r="U51" s="37">
        <v>87.8</v>
      </c>
      <c r="V51" s="37">
        <v>70.4</v>
      </c>
      <c r="W51" s="37">
        <v>90.3</v>
      </c>
      <c r="X51" s="37">
        <v>86.9</v>
      </c>
      <c r="Y51" s="37">
        <v>77.4</v>
      </c>
      <c r="Z51" s="37">
        <v>58.5</v>
      </c>
      <c r="AA51" s="37">
        <v>54.5</v>
      </c>
      <c r="AB51" s="37">
        <v>105.2</v>
      </c>
      <c r="AC51" s="37">
        <v>98.7</v>
      </c>
      <c r="AD51" s="37">
        <v>75.4</v>
      </c>
      <c r="AE51" s="37">
        <v>91.8</v>
      </c>
      <c r="AF51" s="37">
        <v>139.8</v>
      </c>
      <c r="AG51" s="37">
        <v>78.1</v>
      </c>
      <c r="AH51" s="37">
        <v>67.6</v>
      </c>
      <c r="AI51" s="33"/>
      <c r="AJ51" s="33"/>
    </row>
    <row r="52" spans="1:36" ht="22.5" customHeight="1">
      <c r="A52" s="33"/>
      <c r="D52" s="33"/>
      <c r="E52" s="33"/>
      <c r="F52" s="34"/>
      <c r="AI52" s="33"/>
      <c r="AJ52" s="33"/>
    </row>
    <row r="53" spans="1:36" ht="22.5" customHeight="1">
      <c r="A53" s="33"/>
      <c r="B53" s="10" t="s">
        <v>64</v>
      </c>
      <c r="C53" s="10">
        <f aca="true" t="shared" si="3" ref="C53:C64">C40</f>
        <v>1</v>
      </c>
      <c r="D53" s="33" t="s">
        <v>61</v>
      </c>
      <c r="E53" s="33"/>
      <c r="F53" s="36">
        <v>86.1</v>
      </c>
      <c r="G53" s="37">
        <v>86.1</v>
      </c>
      <c r="H53" s="37">
        <v>88.4</v>
      </c>
      <c r="I53" s="37">
        <v>114.9</v>
      </c>
      <c r="J53" s="37">
        <v>46.3</v>
      </c>
      <c r="K53" s="37">
        <v>83.7</v>
      </c>
      <c r="L53" s="37">
        <v>78.3</v>
      </c>
      <c r="M53" s="37">
        <v>117.8</v>
      </c>
      <c r="N53" s="37">
        <v>67.9</v>
      </c>
      <c r="O53" s="37">
        <v>119.3</v>
      </c>
      <c r="P53" s="37">
        <v>103.5</v>
      </c>
      <c r="Q53" s="37">
        <v>75.9</v>
      </c>
      <c r="R53" s="37">
        <v>269</v>
      </c>
      <c r="S53" s="37">
        <v>85.4</v>
      </c>
      <c r="T53" s="37">
        <v>73.7</v>
      </c>
      <c r="U53" s="37">
        <v>90.5</v>
      </c>
      <c r="V53" s="37">
        <v>71.4</v>
      </c>
      <c r="W53" s="37">
        <v>93.5</v>
      </c>
      <c r="X53" s="37">
        <v>84.9</v>
      </c>
      <c r="Y53" s="37">
        <v>83.6</v>
      </c>
      <c r="Z53" s="37">
        <v>54.6</v>
      </c>
      <c r="AA53" s="37">
        <v>34.4</v>
      </c>
      <c r="AB53" s="37">
        <v>107</v>
      </c>
      <c r="AC53" s="37">
        <v>92.7</v>
      </c>
      <c r="AD53" s="37">
        <v>68.9</v>
      </c>
      <c r="AE53" s="37">
        <v>96.3</v>
      </c>
      <c r="AF53" s="37">
        <v>149.8</v>
      </c>
      <c r="AG53" s="37">
        <v>83.4</v>
      </c>
      <c r="AH53" s="37">
        <v>75.7</v>
      </c>
      <c r="AI53" s="33"/>
      <c r="AJ53" s="33"/>
    </row>
    <row r="54" spans="1:36" ht="22.5" customHeight="1">
      <c r="A54" s="33"/>
      <c r="B54" s="33"/>
      <c r="C54" s="10">
        <f t="shared" si="3"/>
        <v>2</v>
      </c>
      <c r="D54" s="33"/>
      <c r="E54" s="33"/>
      <c r="F54" s="36">
        <v>85.6</v>
      </c>
      <c r="G54" s="37">
        <v>85.6</v>
      </c>
      <c r="H54" s="37">
        <v>92.7</v>
      </c>
      <c r="I54" s="37">
        <v>121.7</v>
      </c>
      <c r="J54" s="37">
        <v>32.3</v>
      </c>
      <c r="K54" s="37">
        <v>88.8</v>
      </c>
      <c r="L54" s="37">
        <v>71.8</v>
      </c>
      <c r="M54" s="37">
        <v>108.4</v>
      </c>
      <c r="N54" s="37">
        <v>67.2</v>
      </c>
      <c r="O54" s="37">
        <v>118.3</v>
      </c>
      <c r="P54" s="37">
        <v>98.6</v>
      </c>
      <c r="Q54" s="37">
        <v>74.3</v>
      </c>
      <c r="R54" s="37">
        <v>276.4</v>
      </c>
      <c r="S54" s="37">
        <v>101.8</v>
      </c>
      <c r="T54" s="37">
        <v>79.2</v>
      </c>
      <c r="U54" s="37">
        <v>95.7</v>
      </c>
      <c r="V54" s="37">
        <v>70.6</v>
      </c>
      <c r="W54" s="37">
        <v>90.9</v>
      </c>
      <c r="X54" s="37">
        <v>83.2</v>
      </c>
      <c r="Y54" s="37">
        <v>87.4</v>
      </c>
      <c r="Z54" s="37">
        <v>49.1</v>
      </c>
      <c r="AA54" s="37">
        <v>38.3</v>
      </c>
      <c r="AB54" s="37">
        <v>103.6</v>
      </c>
      <c r="AC54" s="37">
        <v>97.9</v>
      </c>
      <c r="AD54" s="37">
        <v>83.2</v>
      </c>
      <c r="AE54" s="37">
        <v>95.2</v>
      </c>
      <c r="AF54" s="37">
        <v>152</v>
      </c>
      <c r="AG54" s="37">
        <v>84.4</v>
      </c>
      <c r="AH54" s="37">
        <v>71.1</v>
      </c>
      <c r="AI54" s="33"/>
      <c r="AJ54" s="33"/>
    </row>
    <row r="55" spans="1:36" ht="22.5" customHeight="1">
      <c r="A55" s="33"/>
      <c r="B55" s="33"/>
      <c r="C55" s="10">
        <f t="shared" si="3"/>
        <v>3</v>
      </c>
      <c r="D55" s="33"/>
      <c r="E55" s="33"/>
      <c r="F55" s="36">
        <v>84</v>
      </c>
      <c r="G55" s="37">
        <v>84</v>
      </c>
      <c r="H55" s="37">
        <v>87.6</v>
      </c>
      <c r="I55" s="37">
        <v>115</v>
      </c>
      <c r="J55" s="37">
        <v>42.5</v>
      </c>
      <c r="K55" s="37">
        <v>90.2</v>
      </c>
      <c r="L55" s="37">
        <v>71.9</v>
      </c>
      <c r="M55" s="37">
        <v>94.1</v>
      </c>
      <c r="N55" s="37">
        <v>68.8</v>
      </c>
      <c r="O55" s="37">
        <v>118</v>
      </c>
      <c r="P55" s="37">
        <v>82.4</v>
      </c>
      <c r="Q55" s="37">
        <v>80</v>
      </c>
      <c r="R55" s="37">
        <v>264.2</v>
      </c>
      <c r="S55" s="37">
        <v>97.8</v>
      </c>
      <c r="T55" s="37">
        <v>78.2</v>
      </c>
      <c r="U55" s="37">
        <v>78.8</v>
      </c>
      <c r="V55" s="37">
        <v>71</v>
      </c>
      <c r="W55" s="37">
        <v>91.5</v>
      </c>
      <c r="X55" s="37">
        <v>83.1</v>
      </c>
      <c r="Y55" s="37">
        <v>83.3</v>
      </c>
      <c r="Z55" s="37">
        <v>43.5</v>
      </c>
      <c r="AA55" s="37">
        <v>48.2</v>
      </c>
      <c r="AB55" s="37">
        <v>103.9</v>
      </c>
      <c r="AC55" s="37">
        <v>82.7</v>
      </c>
      <c r="AD55" s="37">
        <v>73</v>
      </c>
      <c r="AE55" s="37">
        <v>91.6</v>
      </c>
      <c r="AF55" s="37">
        <v>132</v>
      </c>
      <c r="AG55" s="37">
        <v>82.5</v>
      </c>
      <c r="AH55" s="37">
        <v>70.7</v>
      </c>
      <c r="AI55" s="33"/>
      <c r="AJ55" s="33"/>
    </row>
    <row r="56" spans="1:36" ht="22.5" customHeight="1">
      <c r="A56" s="33"/>
      <c r="B56" s="33"/>
      <c r="C56" s="10">
        <f t="shared" si="3"/>
        <v>4</v>
      </c>
      <c r="D56" s="33"/>
      <c r="E56" s="33"/>
      <c r="F56" s="36">
        <v>84.5</v>
      </c>
      <c r="G56" s="37">
        <v>84.6</v>
      </c>
      <c r="H56" s="37">
        <v>92.9</v>
      </c>
      <c r="I56" s="37">
        <v>114.2</v>
      </c>
      <c r="J56" s="37">
        <v>55.7</v>
      </c>
      <c r="K56" s="37">
        <v>82.4</v>
      </c>
      <c r="L56" s="37">
        <v>70.9</v>
      </c>
      <c r="M56" s="37">
        <v>123.5</v>
      </c>
      <c r="N56" s="37">
        <v>65.7</v>
      </c>
      <c r="O56" s="37">
        <v>114.5</v>
      </c>
      <c r="P56" s="37">
        <v>87.3</v>
      </c>
      <c r="Q56" s="37">
        <v>74.8</v>
      </c>
      <c r="R56" s="37">
        <v>267.1</v>
      </c>
      <c r="S56" s="37">
        <v>78.3</v>
      </c>
      <c r="T56" s="37">
        <v>80.4</v>
      </c>
      <c r="U56" s="37">
        <v>106.6</v>
      </c>
      <c r="V56" s="37">
        <v>71.9</v>
      </c>
      <c r="W56" s="37">
        <v>99.2</v>
      </c>
      <c r="X56" s="37">
        <v>80.8</v>
      </c>
      <c r="Y56" s="37">
        <v>86.8</v>
      </c>
      <c r="Z56" s="37">
        <v>41.3</v>
      </c>
      <c r="AA56" s="37">
        <v>37.6</v>
      </c>
      <c r="AB56" s="37">
        <v>100.7</v>
      </c>
      <c r="AC56" s="37">
        <v>104</v>
      </c>
      <c r="AD56" s="37">
        <v>64.9</v>
      </c>
      <c r="AE56" s="37">
        <v>87</v>
      </c>
      <c r="AF56" s="37">
        <v>92.6</v>
      </c>
      <c r="AG56" s="37">
        <v>79.2</v>
      </c>
      <c r="AH56" s="37">
        <v>71.8</v>
      </c>
      <c r="AI56" s="33"/>
      <c r="AJ56" s="33"/>
    </row>
    <row r="57" spans="1:36" ht="22.5" customHeight="1">
      <c r="A57" s="33"/>
      <c r="B57" s="33"/>
      <c r="C57" s="10">
        <f t="shared" si="3"/>
        <v>5</v>
      </c>
      <c r="D57" s="33"/>
      <c r="E57" s="33"/>
      <c r="F57" s="36">
        <v>85.2</v>
      </c>
      <c r="G57" s="37">
        <v>85.2</v>
      </c>
      <c r="H57" s="37">
        <v>90.3</v>
      </c>
      <c r="I57" s="37">
        <v>96.5</v>
      </c>
      <c r="J57" s="37">
        <v>62.5</v>
      </c>
      <c r="K57" s="37">
        <v>90</v>
      </c>
      <c r="L57" s="37">
        <v>90.2</v>
      </c>
      <c r="M57" s="37">
        <v>132</v>
      </c>
      <c r="N57" s="37">
        <v>65.4</v>
      </c>
      <c r="O57" s="37">
        <v>114.5</v>
      </c>
      <c r="P57" s="37">
        <v>76.9</v>
      </c>
      <c r="Q57" s="37">
        <v>74.6</v>
      </c>
      <c r="R57" s="37">
        <v>251</v>
      </c>
      <c r="S57" s="37">
        <v>103.9</v>
      </c>
      <c r="T57" s="37">
        <v>87.6</v>
      </c>
      <c r="U57" s="37">
        <v>75.8</v>
      </c>
      <c r="V57" s="37">
        <v>69</v>
      </c>
      <c r="W57" s="37">
        <v>89.3</v>
      </c>
      <c r="X57" s="37">
        <v>79.9</v>
      </c>
      <c r="Y57" s="37">
        <v>80.8</v>
      </c>
      <c r="Z57" s="37">
        <v>30.1</v>
      </c>
      <c r="AA57" s="37">
        <v>40.9</v>
      </c>
      <c r="AB57" s="37">
        <v>98.7</v>
      </c>
      <c r="AC57" s="37">
        <v>98.2</v>
      </c>
      <c r="AD57" s="37">
        <v>59.3</v>
      </c>
      <c r="AE57" s="37">
        <v>80.4</v>
      </c>
      <c r="AF57" s="37">
        <v>56.1</v>
      </c>
      <c r="AG57" s="37">
        <v>84.4</v>
      </c>
      <c r="AH57" s="37">
        <v>75</v>
      </c>
      <c r="AI57" s="33"/>
      <c r="AJ57" s="33"/>
    </row>
    <row r="58" spans="1:36" ht="22.5" customHeight="1">
      <c r="A58" s="33"/>
      <c r="B58" s="33"/>
      <c r="C58" s="10">
        <f t="shared" si="3"/>
        <v>6</v>
      </c>
      <c r="D58" s="33"/>
      <c r="E58" s="33"/>
      <c r="F58" s="36">
        <v>85.2</v>
      </c>
      <c r="G58" s="37">
        <v>85.2</v>
      </c>
      <c r="H58" s="37">
        <v>87.7</v>
      </c>
      <c r="I58" s="37">
        <v>105.6</v>
      </c>
      <c r="J58" s="37">
        <v>71.1</v>
      </c>
      <c r="K58" s="37">
        <v>92.3</v>
      </c>
      <c r="L58" s="37">
        <v>110</v>
      </c>
      <c r="M58" s="37">
        <v>120.9</v>
      </c>
      <c r="N58" s="37">
        <v>68.6</v>
      </c>
      <c r="O58" s="37">
        <v>107.5</v>
      </c>
      <c r="P58" s="37">
        <v>73.2</v>
      </c>
      <c r="Q58" s="37">
        <v>72.6</v>
      </c>
      <c r="R58" s="37">
        <v>302.5</v>
      </c>
      <c r="S58" s="37">
        <v>133.7</v>
      </c>
      <c r="T58" s="37">
        <v>86.1</v>
      </c>
      <c r="U58" s="37">
        <v>54.9</v>
      </c>
      <c r="V58" s="37">
        <v>67.5</v>
      </c>
      <c r="W58" s="37">
        <v>86</v>
      </c>
      <c r="X58" s="37">
        <v>82</v>
      </c>
      <c r="Y58" s="37">
        <v>82.2</v>
      </c>
      <c r="Z58" s="37">
        <v>5.7</v>
      </c>
      <c r="AA58" s="37">
        <v>47.4</v>
      </c>
      <c r="AB58" s="37">
        <v>101.8</v>
      </c>
      <c r="AC58" s="37">
        <v>102.5</v>
      </c>
      <c r="AD58" s="37">
        <v>71.1</v>
      </c>
      <c r="AE58" s="37">
        <v>82.6</v>
      </c>
      <c r="AF58" s="37">
        <v>71.8</v>
      </c>
      <c r="AG58" s="37">
        <v>85.6</v>
      </c>
      <c r="AH58" s="37">
        <v>78.1</v>
      </c>
      <c r="AI58" s="33"/>
      <c r="AJ58" s="33"/>
    </row>
    <row r="59" spans="1:36" ht="22.5" customHeight="1">
      <c r="A59" s="33"/>
      <c r="B59" s="33"/>
      <c r="C59" s="10">
        <f t="shared" si="3"/>
        <v>7</v>
      </c>
      <c r="D59" s="33"/>
      <c r="E59" s="33"/>
      <c r="F59" s="36">
        <v>84.4</v>
      </c>
      <c r="G59" s="37">
        <v>84.4</v>
      </c>
      <c r="H59" s="37">
        <v>88.8</v>
      </c>
      <c r="I59" s="37">
        <v>110.3</v>
      </c>
      <c r="J59" s="37">
        <v>36.3</v>
      </c>
      <c r="K59" s="37">
        <v>95.9</v>
      </c>
      <c r="L59" s="37">
        <v>89.4</v>
      </c>
      <c r="M59" s="37">
        <v>110.3</v>
      </c>
      <c r="N59" s="37">
        <v>71.6</v>
      </c>
      <c r="O59" s="37">
        <v>110.3</v>
      </c>
      <c r="P59" s="37">
        <v>64.3</v>
      </c>
      <c r="Q59" s="37">
        <v>75.1</v>
      </c>
      <c r="R59" s="37">
        <v>291.8</v>
      </c>
      <c r="S59" s="37">
        <v>105.4</v>
      </c>
      <c r="T59" s="37">
        <v>84.9</v>
      </c>
      <c r="U59" s="37">
        <v>88.4</v>
      </c>
      <c r="V59" s="37">
        <v>66.2</v>
      </c>
      <c r="W59" s="37">
        <v>89.7</v>
      </c>
      <c r="X59" s="37">
        <v>79.3</v>
      </c>
      <c r="Y59" s="37">
        <v>89.7</v>
      </c>
      <c r="Z59" s="37">
        <v>17.2</v>
      </c>
      <c r="AA59" s="37">
        <v>36</v>
      </c>
      <c r="AB59" s="37">
        <v>98.1</v>
      </c>
      <c r="AC59" s="37">
        <v>106.2</v>
      </c>
      <c r="AD59" s="37">
        <v>63</v>
      </c>
      <c r="AE59" s="37">
        <v>82.5</v>
      </c>
      <c r="AF59" s="37">
        <v>67.5</v>
      </c>
      <c r="AG59" s="37">
        <v>86.4</v>
      </c>
      <c r="AH59" s="37">
        <v>78.6</v>
      </c>
      <c r="AI59" s="33"/>
      <c r="AJ59" s="33"/>
    </row>
    <row r="60" spans="1:36" ht="22.5" customHeight="1">
      <c r="A60" s="33"/>
      <c r="B60" s="33"/>
      <c r="C60" s="10">
        <f t="shared" si="3"/>
        <v>8</v>
      </c>
      <c r="D60" s="33"/>
      <c r="E60" s="33"/>
      <c r="F60" s="36">
        <v>85.8</v>
      </c>
      <c r="G60" s="37">
        <v>85.8</v>
      </c>
      <c r="H60" s="37">
        <v>89.3</v>
      </c>
      <c r="I60" s="37">
        <v>116.2</v>
      </c>
      <c r="J60" s="37">
        <v>88.6</v>
      </c>
      <c r="K60" s="37">
        <v>81.7</v>
      </c>
      <c r="L60" s="37">
        <v>84.1</v>
      </c>
      <c r="M60" s="37">
        <v>123.9</v>
      </c>
      <c r="N60" s="37">
        <v>70.7</v>
      </c>
      <c r="O60" s="37">
        <v>109.7</v>
      </c>
      <c r="P60" s="37">
        <v>61.5</v>
      </c>
      <c r="Q60" s="37">
        <v>71</v>
      </c>
      <c r="R60" s="37">
        <v>261.8</v>
      </c>
      <c r="S60" s="37">
        <v>97.1</v>
      </c>
      <c r="T60" s="37">
        <v>87.3</v>
      </c>
      <c r="U60" s="37">
        <v>74.8</v>
      </c>
      <c r="V60" s="37">
        <v>63.7</v>
      </c>
      <c r="W60" s="37">
        <v>93.3</v>
      </c>
      <c r="X60" s="37">
        <v>80.3</v>
      </c>
      <c r="Y60" s="37">
        <v>81.4</v>
      </c>
      <c r="Z60" s="37">
        <v>25.1</v>
      </c>
      <c r="AA60" s="37">
        <v>38</v>
      </c>
      <c r="AB60" s="37">
        <v>98.9</v>
      </c>
      <c r="AC60" s="37">
        <v>86.2</v>
      </c>
      <c r="AD60" s="37">
        <v>67.9</v>
      </c>
      <c r="AE60" s="37">
        <v>94</v>
      </c>
      <c r="AF60" s="37">
        <v>143</v>
      </c>
      <c r="AG60" s="37">
        <v>79.8</v>
      </c>
      <c r="AH60" s="37">
        <v>76.3</v>
      </c>
      <c r="AI60" s="33"/>
      <c r="AJ60" s="33"/>
    </row>
    <row r="61" spans="1:36" ht="22.5" customHeight="1">
      <c r="A61" s="33"/>
      <c r="B61" s="33"/>
      <c r="C61" s="10">
        <f t="shared" si="3"/>
        <v>9</v>
      </c>
      <c r="D61" s="33"/>
      <c r="E61" s="33"/>
      <c r="F61" s="36">
        <v>88.2</v>
      </c>
      <c r="G61" s="37">
        <v>88.2</v>
      </c>
      <c r="H61" s="37">
        <v>87</v>
      </c>
      <c r="I61" s="37">
        <v>120.1</v>
      </c>
      <c r="J61" s="37">
        <v>60.7</v>
      </c>
      <c r="K61" s="37">
        <v>90.6</v>
      </c>
      <c r="L61" s="37">
        <v>81.1</v>
      </c>
      <c r="M61" s="37">
        <v>148.8</v>
      </c>
      <c r="N61" s="37">
        <v>87.2</v>
      </c>
      <c r="O61" s="37">
        <v>112</v>
      </c>
      <c r="P61" s="37">
        <v>75.3</v>
      </c>
      <c r="Q61" s="37">
        <v>74.5</v>
      </c>
      <c r="R61" s="37">
        <v>247.7</v>
      </c>
      <c r="S61" s="37">
        <v>93.2</v>
      </c>
      <c r="T61" s="37">
        <v>84</v>
      </c>
      <c r="U61" s="37">
        <v>71.6</v>
      </c>
      <c r="V61" s="37">
        <v>67.2</v>
      </c>
      <c r="W61" s="37">
        <v>91.3</v>
      </c>
      <c r="X61" s="37">
        <v>79.8</v>
      </c>
      <c r="Y61" s="37">
        <v>79.7</v>
      </c>
      <c r="Z61" s="37">
        <v>18.2</v>
      </c>
      <c r="AA61" s="37">
        <v>37</v>
      </c>
      <c r="AB61" s="37">
        <v>101.8</v>
      </c>
      <c r="AC61" s="37">
        <v>95.7</v>
      </c>
      <c r="AD61" s="37">
        <v>71.7</v>
      </c>
      <c r="AE61" s="37">
        <v>91.6</v>
      </c>
      <c r="AF61" s="37">
        <v>118.6</v>
      </c>
      <c r="AG61" s="37">
        <v>92.6</v>
      </c>
      <c r="AH61" s="37">
        <v>92.8</v>
      </c>
      <c r="AI61" s="33"/>
      <c r="AJ61" s="33"/>
    </row>
    <row r="62" spans="1:36" ht="22.5" customHeight="1">
      <c r="A62" s="33"/>
      <c r="B62" s="33"/>
      <c r="C62" s="10">
        <f t="shared" si="3"/>
        <v>10</v>
      </c>
      <c r="D62" s="33"/>
      <c r="E62" s="33"/>
      <c r="F62" s="36">
        <v>87.8</v>
      </c>
      <c r="G62" s="37">
        <v>87.9</v>
      </c>
      <c r="H62" s="37">
        <v>88.6</v>
      </c>
      <c r="I62" s="37">
        <v>125.7</v>
      </c>
      <c r="J62" s="37">
        <v>84.3</v>
      </c>
      <c r="K62" s="37">
        <v>85.9</v>
      </c>
      <c r="L62" s="37">
        <v>75.9</v>
      </c>
      <c r="M62" s="37">
        <v>101.7</v>
      </c>
      <c r="N62" s="37">
        <v>78.6</v>
      </c>
      <c r="O62" s="37">
        <v>120.4</v>
      </c>
      <c r="P62" s="37">
        <v>82.3</v>
      </c>
      <c r="Q62" s="37">
        <v>74</v>
      </c>
      <c r="R62" s="37">
        <v>283.1</v>
      </c>
      <c r="S62" s="37">
        <v>93.1</v>
      </c>
      <c r="T62" s="37">
        <v>82.2</v>
      </c>
      <c r="U62" s="37">
        <v>80.5</v>
      </c>
      <c r="V62" s="37">
        <v>66</v>
      </c>
      <c r="W62" s="37">
        <v>94.3</v>
      </c>
      <c r="X62" s="37">
        <v>82.9</v>
      </c>
      <c r="Y62" s="37">
        <v>83.7</v>
      </c>
      <c r="Z62" s="37">
        <v>13.1</v>
      </c>
      <c r="AA62" s="37">
        <v>41.3</v>
      </c>
      <c r="AB62" s="37">
        <v>104.2</v>
      </c>
      <c r="AC62" s="37">
        <v>106.7</v>
      </c>
      <c r="AD62" s="37">
        <v>61.6</v>
      </c>
      <c r="AE62" s="37">
        <v>88.6</v>
      </c>
      <c r="AF62" s="37">
        <v>95.3</v>
      </c>
      <c r="AG62" s="37">
        <v>87.7</v>
      </c>
      <c r="AH62" s="37">
        <v>81.8</v>
      </c>
      <c r="AI62" s="33"/>
      <c r="AJ62" s="33"/>
    </row>
    <row r="63" spans="1:36" ht="22.5" customHeight="1">
      <c r="A63" s="33"/>
      <c r="B63" s="33"/>
      <c r="C63" s="10">
        <f t="shared" si="3"/>
        <v>11</v>
      </c>
      <c r="D63" s="33"/>
      <c r="E63" s="33"/>
      <c r="F63" s="36">
        <v>91.5</v>
      </c>
      <c r="G63" s="37">
        <v>91.5</v>
      </c>
      <c r="H63" s="37">
        <v>90.5</v>
      </c>
      <c r="I63" s="37">
        <v>125.9</v>
      </c>
      <c r="J63" s="37">
        <v>81.4</v>
      </c>
      <c r="K63" s="37">
        <v>112.6</v>
      </c>
      <c r="L63" s="37">
        <v>74.9</v>
      </c>
      <c r="M63" s="37">
        <v>106.1</v>
      </c>
      <c r="N63" s="37">
        <v>81.8</v>
      </c>
      <c r="O63" s="37">
        <v>120.1</v>
      </c>
      <c r="P63" s="37">
        <v>74.5</v>
      </c>
      <c r="Q63" s="37">
        <v>74.2</v>
      </c>
      <c r="R63" s="37">
        <v>283.7</v>
      </c>
      <c r="S63" s="37">
        <v>78</v>
      </c>
      <c r="T63" s="37">
        <v>82.3</v>
      </c>
      <c r="U63" s="37">
        <v>113.5</v>
      </c>
      <c r="V63" s="37">
        <v>67.9</v>
      </c>
      <c r="W63" s="37">
        <v>93.6</v>
      </c>
      <c r="X63" s="37">
        <v>81.7</v>
      </c>
      <c r="Y63" s="37">
        <v>87.1</v>
      </c>
      <c r="Z63" s="37">
        <v>14.3</v>
      </c>
      <c r="AA63" s="37">
        <v>44.1</v>
      </c>
      <c r="AB63" s="37">
        <v>102.6</v>
      </c>
      <c r="AC63" s="37">
        <v>84.3</v>
      </c>
      <c r="AD63" s="37">
        <v>57.6</v>
      </c>
      <c r="AE63" s="37">
        <v>92.7</v>
      </c>
      <c r="AF63" s="37">
        <v>102.8</v>
      </c>
      <c r="AG63" s="37">
        <v>96.1</v>
      </c>
      <c r="AH63" s="37">
        <v>82.7</v>
      </c>
      <c r="AI63" s="33"/>
      <c r="AJ63" s="33"/>
    </row>
    <row r="64" spans="1:36" ht="22.5" customHeight="1">
      <c r="A64" s="33"/>
      <c r="B64" s="33"/>
      <c r="C64" s="10">
        <f t="shared" si="3"/>
        <v>12</v>
      </c>
      <c r="D64" s="33"/>
      <c r="E64" s="33"/>
      <c r="F64" s="36">
        <v>87.9</v>
      </c>
      <c r="G64" s="37">
        <v>87.9</v>
      </c>
      <c r="H64" s="37">
        <v>93.8</v>
      </c>
      <c r="I64" s="37">
        <v>129</v>
      </c>
      <c r="J64" s="37">
        <v>75.1</v>
      </c>
      <c r="K64" s="37">
        <v>88.2</v>
      </c>
      <c r="L64" s="37">
        <v>72.4</v>
      </c>
      <c r="M64" s="37">
        <v>113.8</v>
      </c>
      <c r="N64" s="37">
        <v>79.8</v>
      </c>
      <c r="O64" s="37">
        <v>114.4</v>
      </c>
      <c r="P64" s="37">
        <v>73.8</v>
      </c>
      <c r="Q64" s="37">
        <v>69.5</v>
      </c>
      <c r="R64" s="37">
        <v>288.1</v>
      </c>
      <c r="S64" s="37">
        <v>79.6</v>
      </c>
      <c r="T64" s="37">
        <v>84.6</v>
      </c>
      <c r="U64" s="37">
        <v>88.2</v>
      </c>
      <c r="V64" s="37">
        <v>63.8</v>
      </c>
      <c r="W64" s="37">
        <v>90.4</v>
      </c>
      <c r="X64" s="37">
        <v>83.9</v>
      </c>
      <c r="Y64" s="37">
        <v>90.7</v>
      </c>
      <c r="Z64" s="37">
        <v>14.7</v>
      </c>
      <c r="AA64" s="37">
        <v>43.9</v>
      </c>
      <c r="AB64" s="37">
        <v>108.2</v>
      </c>
      <c r="AC64" s="37">
        <v>89</v>
      </c>
      <c r="AD64" s="37">
        <v>57.5</v>
      </c>
      <c r="AE64" s="37">
        <v>88.7</v>
      </c>
      <c r="AF64" s="37">
        <v>93.8</v>
      </c>
      <c r="AG64" s="37">
        <v>87.3</v>
      </c>
      <c r="AH64" s="37">
        <v>81.6</v>
      </c>
      <c r="AI64" s="33"/>
      <c r="AJ64" s="33"/>
    </row>
    <row r="65" ht="22.5" customHeight="1">
      <c r="F65" s="28"/>
    </row>
    <row r="66" spans="1:36" ht="22.5" customHeight="1">
      <c r="A66" s="33"/>
      <c r="B66" s="10" t="s">
        <v>65</v>
      </c>
      <c r="C66" s="10">
        <v>1</v>
      </c>
      <c r="D66" s="33" t="s">
        <v>61</v>
      </c>
      <c r="E66" s="33"/>
      <c r="F66" s="36">
        <v>90.6</v>
      </c>
      <c r="G66" s="37">
        <v>90.7</v>
      </c>
      <c r="H66" s="37">
        <v>93</v>
      </c>
      <c r="I66" s="37">
        <v>126.1</v>
      </c>
      <c r="J66" s="37">
        <v>81.6</v>
      </c>
      <c r="K66" s="37">
        <v>76.9</v>
      </c>
      <c r="L66" s="37">
        <v>80.9</v>
      </c>
      <c r="M66" s="37">
        <v>124.1</v>
      </c>
      <c r="N66" s="37">
        <v>86.8</v>
      </c>
      <c r="O66" s="37">
        <v>114.7</v>
      </c>
      <c r="P66" s="37">
        <v>71.8</v>
      </c>
      <c r="Q66" s="37">
        <v>74.9</v>
      </c>
      <c r="R66" s="37">
        <v>297</v>
      </c>
      <c r="S66" s="37">
        <v>87.8</v>
      </c>
      <c r="T66" s="37">
        <v>86</v>
      </c>
      <c r="U66" s="37">
        <v>74.5</v>
      </c>
      <c r="V66" s="37">
        <v>68.2</v>
      </c>
      <c r="W66" s="37">
        <v>91.8</v>
      </c>
      <c r="X66" s="37">
        <v>91.1</v>
      </c>
      <c r="Y66" s="37">
        <v>91.3</v>
      </c>
      <c r="Z66" s="37">
        <v>42.2</v>
      </c>
      <c r="AA66" s="37">
        <v>57.3</v>
      </c>
      <c r="AB66" s="37">
        <v>105.1</v>
      </c>
      <c r="AC66" s="37">
        <v>84.9</v>
      </c>
      <c r="AD66" s="37">
        <v>73.4</v>
      </c>
      <c r="AE66" s="37">
        <v>97.7</v>
      </c>
      <c r="AF66" s="37">
        <v>130.3</v>
      </c>
      <c r="AG66" s="37">
        <v>89.2</v>
      </c>
      <c r="AH66" s="37">
        <v>89.9</v>
      </c>
      <c r="AI66" s="33"/>
      <c r="AJ66" s="35"/>
    </row>
    <row r="67" spans="1:36" ht="22.5" customHeight="1">
      <c r="A67" s="33"/>
      <c r="C67" s="10">
        <f aca="true" t="shared" si="4" ref="C67:C77">C66+1</f>
        <v>2</v>
      </c>
      <c r="D67" s="33"/>
      <c r="E67" s="33"/>
      <c r="F67" s="36">
        <v>87.4</v>
      </c>
      <c r="G67" s="37">
        <v>87.5</v>
      </c>
      <c r="H67" s="37">
        <v>90.9</v>
      </c>
      <c r="I67" s="37">
        <v>105.3</v>
      </c>
      <c r="J67" s="37">
        <v>52.4</v>
      </c>
      <c r="K67" s="37">
        <v>92.9</v>
      </c>
      <c r="L67" s="37">
        <v>76.1</v>
      </c>
      <c r="M67" s="37">
        <v>110</v>
      </c>
      <c r="N67" s="37">
        <v>88.5</v>
      </c>
      <c r="O67" s="37">
        <v>109.1</v>
      </c>
      <c r="P67" s="37">
        <v>65.6</v>
      </c>
      <c r="Q67" s="37">
        <v>74</v>
      </c>
      <c r="R67" s="37">
        <v>271.9</v>
      </c>
      <c r="S67" s="37">
        <v>84.1</v>
      </c>
      <c r="T67" s="37">
        <v>89.5</v>
      </c>
      <c r="U67" s="37">
        <v>81.9</v>
      </c>
      <c r="V67" s="37">
        <v>62.4</v>
      </c>
      <c r="W67" s="37">
        <v>85</v>
      </c>
      <c r="X67" s="37">
        <v>90</v>
      </c>
      <c r="Y67" s="37">
        <v>91.6</v>
      </c>
      <c r="Z67" s="37">
        <v>64</v>
      </c>
      <c r="AA67" s="37">
        <v>74.6</v>
      </c>
      <c r="AB67" s="37">
        <v>103</v>
      </c>
      <c r="AC67" s="37">
        <v>79.1</v>
      </c>
      <c r="AD67" s="37">
        <v>66.2</v>
      </c>
      <c r="AE67" s="37">
        <v>94.4</v>
      </c>
      <c r="AF67" s="37">
        <v>132.1</v>
      </c>
      <c r="AG67" s="37">
        <v>91.6</v>
      </c>
      <c r="AH67" s="37">
        <v>88.5</v>
      </c>
      <c r="AI67" s="33"/>
      <c r="AJ67" s="35"/>
    </row>
    <row r="68" spans="1:36" ht="22.5" customHeight="1">
      <c r="A68" s="33"/>
      <c r="C68" s="10">
        <f t="shared" si="4"/>
        <v>3</v>
      </c>
      <c r="D68" s="33"/>
      <c r="E68" s="33"/>
      <c r="F68" s="36">
        <v>90.4</v>
      </c>
      <c r="G68" s="37">
        <v>90.5</v>
      </c>
      <c r="H68" s="37">
        <v>93</v>
      </c>
      <c r="I68" s="37">
        <v>121.5</v>
      </c>
      <c r="J68" s="37">
        <v>48</v>
      </c>
      <c r="K68" s="37">
        <v>82.9</v>
      </c>
      <c r="L68" s="37">
        <v>82.3</v>
      </c>
      <c r="M68" s="37">
        <v>122.4</v>
      </c>
      <c r="N68" s="37">
        <v>96.2</v>
      </c>
      <c r="O68" s="37">
        <v>112.1</v>
      </c>
      <c r="P68" s="37">
        <v>65</v>
      </c>
      <c r="Q68" s="37">
        <v>72.3</v>
      </c>
      <c r="R68" s="37">
        <v>328.6</v>
      </c>
      <c r="S68" s="37">
        <v>87.4</v>
      </c>
      <c r="T68" s="37">
        <v>89.6</v>
      </c>
      <c r="U68" s="37">
        <v>152.6</v>
      </c>
      <c r="V68" s="37">
        <v>62.6</v>
      </c>
      <c r="W68" s="37">
        <v>88.6</v>
      </c>
      <c r="X68" s="37">
        <v>86.4</v>
      </c>
      <c r="Y68" s="37">
        <v>90.2</v>
      </c>
      <c r="Z68" s="37">
        <v>52.6</v>
      </c>
      <c r="AA68" s="37">
        <v>52.6</v>
      </c>
      <c r="AB68" s="37">
        <v>105.4</v>
      </c>
      <c r="AC68" s="37">
        <v>83.7</v>
      </c>
      <c r="AD68" s="37">
        <v>78.2</v>
      </c>
      <c r="AE68" s="37">
        <v>92.2</v>
      </c>
      <c r="AF68" s="37">
        <v>102.3</v>
      </c>
      <c r="AG68" s="37">
        <v>92.1</v>
      </c>
      <c r="AH68" s="37">
        <v>95.8</v>
      </c>
      <c r="AI68" s="33"/>
      <c r="AJ68" s="35"/>
    </row>
    <row r="69" spans="1:36" ht="22.5" customHeight="1">
      <c r="A69" s="33"/>
      <c r="C69" s="10">
        <f t="shared" si="4"/>
        <v>4</v>
      </c>
      <c r="D69" s="33"/>
      <c r="E69" s="33"/>
      <c r="F69" s="36">
        <v>91.3</v>
      </c>
      <c r="G69" s="37">
        <v>91.4</v>
      </c>
      <c r="H69" s="37">
        <v>93.9</v>
      </c>
      <c r="I69" s="37">
        <v>128.9</v>
      </c>
      <c r="J69" s="37">
        <v>58.4</v>
      </c>
      <c r="K69" s="37">
        <v>106.2</v>
      </c>
      <c r="L69" s="37">
        <v>101.5</v>
      </c>
      <c r="M69" s="37">
        <v>164.1</v>
      </c>
      <c r="N69" s="37">
        <v>94.7</v>
      </c>
      <c r="O69" s="37">
        <v>117.3</v>
      </c>
      <c r="P69" s="37">
        <v>60</v>
      </c>
      <c r="Q69" s="37">
        <v>69.3</v>
      </c>
      <c r="R69" s="37">
        <v>248.3</v>
      </c>
      <c r="S69" s="37">
        <v>77.6</v>
      </c>
      <c r="T69" s="37">
        <v>87.9</v>
      </c>
      <c r="U69" s="37">
        <v>82</v>
      </c>
      <c r="V69" s="37">
        <v>59.3</v>
      </c>
      <c r="W69" s="37">
        <v>88.1</v>
      </c>
      <c r="X69" s="37">
        <v>87.3</v>
      </c>
      <c r="Y69" s="37">
        <v>96.7</v>
      </c>
      <c r="Z69" s="37">
        <v>36</v>
      </c>
      <c r="AA69" s="37">
        <v>51</v>
      </c>
      <c r="AB69" s="37">
        <v>107.1</v>
      </c>
      <c r="AC69" s="37">
        <v>85.9</v>
      </c>
      <c r="AD69" s="37">
        <v>73.8</v>
      </c>
      <c r="AE69" s="37">
        <v>87.4</v>
      </c>
      <c r="AF69" s="37">
        <v>54.1</v>
      </c>
      <c r="AG69" s="37">
        <v>103.4</v>
      </c>
      <c r="AH69" s="37">
        <v>101.3</v>
      </c>
      <c r="AI69" s="33"/>
      <c r="AJ69" s="35"/>
    </row>
    <row r="70" spans="1:36" ht="22.5" customHeight="1">
      <c r="A70" s="33"/>
      <c r="C70" s="10">
        <f t="shared" si="4"/>
        <v>5</v>
      </c>
      <c r="D70" s="33"/>
      <c r="E70" s="33"/>
      <c r="F70" s="36">
        <v>93.2</v>
      </c>
      <c r="G70" s="37">
        <v>93.2</v>
      </c>
      <c r="H70" s="37">
        <v>97</v>
      </c>
      <c r="I70" s="37">
        <v>128.4</v>
      </c>
      <c r="J70" s="37">
        <v>83.3</v>
      </c>
      <c r="K70" s="37">
        <v>90.3</v>
      </c>
      <c r="L70" s="37">
        <v>79.2</v>
      </c>
      <c r="M70" s="37">
        <v>114.8</v>
      </c>
      <c r="N70" s="37">
        <v>100.2</v>
      </c>
      <c r="O70" s="37">
        <v>117.3</v>
      </c>
      <c r="P70" s="37">
        <v>68.8</v>
      </c>
      <c r="Q70" s="37">
        <v>62.7</v>
      </c>
      <c r="R70" s="37">
        <v>312.1</v>
      </c>
      <c r="S70" s="37">
        <v>78.5</v>
      </c>
      <c r="T70" s="37">
        <v>89.5</v>
      </c>
      <c r="U70" s="37">
        <v>83.1</v>
      </c>
      <c r="V70" s="37">
        <v>58.5</v>
      </c>
      <c r="W70" s="37">
        <v>88</v>
      </c>
      <c r="X70" s="37">
        <v>85</v>
      </c>
      <c r="Y70" s="37">
        <v>91.9</v>
      </c>
      <c r="Z70" s="37">
        <v>34.7</v>
      </c>
      <c r="AA70" s="37">
        <v>44.2</v>
      </c>
      <c r="AB70" s="37">
        <v>108</v>
      </c>
      <c r="AC70" s="37">
        <v>72.7</v>
      </c>
      <c r="AD70" s="37">
        <v>89.9</v>
      </c>
      <c r="AE70" s="37">
        <v>93.4</v>
      </c>
      <c r="AF70" s="37">
        <v>93</v>
      </c>
      <c r="AG70" s="37">
        <v>97.2</v>
      </c>
      <c r="AH70" s="37">
        <v>98.6</v>
      </c>
      <c r="AI70" s="33"/>
      <c r="AJ70" s="35"/>
    </row>
    <row r="71" spans="1:36" ht="22.5" customHeight="1">
      <c r="A71" s="33"/>
      <c r="C71" s="10">
        <f t="shared" si="4"/>
        <v>6</v>
      </c>
      <c r="D71" s="33"/>
      <c r="E71" s="33"/>
      <c r="F71" s="36">
        <v>91.5</v>
      </c>
      <c r="G71" s="37">
        <v>91.5</v>
      </c>
      <c r="H71" s="37">
        <v>94</v>
      </c>
      <c r="I71" s="37">
        <v>126.6</v>
      </c>
      <c r="J71" s="37">
        <v>86.6</v>
      </c>
      <c r="K71" s="37">
        <v>85.9</v>
      </c>
      <c r="L71" s="37">
        <v>75.7</v>
      </c>
      <c r="M71" s="37">
        <v>119.4</v>
      </c>
      <c r="N71" s="37">
        <v>105.3</v>
      </c>
      <c r="O71" s="37">
        <v>123.6</v>
      </c>
      <c r="P71" s="37">
        <v>75.4</v>
      </c>
      <c r="Q71" s="37">
        <v>69</v>
      </c>
      <c r="R71" s="37">
        <v>272.6</v>
      </c>
      <c r="S71" s="37">
        <v>87.4</v>
      </c>
      <c r="T71" s="37">
        <v>87.8</v>
      </c>
      <c r="U71" s="37">
        <v>68.6</v>
      </c>
      <c r="V71" s="37">
        <v>55.6</v>
      </c>
      <c r="W71" s="37">
        <v>87.3</v>
      </c>
      <c r="X71" s="37">
        <v>85</v>
      </c>
      <c r="Y71" s="37">
        <v>96.8</v>
      </c>
      <c r="Z71" s="37">
        <v>32.2</v>
      </c>
      <c r="AA71" s="37">
        <v>38.3</v>
      </c>
      <c r="AB71" s="37">
        <v>111.3</v>
      </c>
      <c r="AC71" s="37">
        <v>81.3</v>
      </c>
      <c r="AD71" s="37">
        <v>67.2</v>
      </c>
      <c r="AE71" s="37">
        <v>94.8</v>
      </c>
      <c r="AF71" s="37">
        <v>114.1</v>
      </c>
      <c r="AG71" s="37">
        <v>98.7</v>
      </c>
      <c r="AH71" s="37">
        <v>101.7</v>
      </c>
      <c r="AI71" s="33"/>
      <c r="AJ71" s="35"/>
    </row>
    <row r="72" spans="1:36" ht="22.5" customHeight="1">
      <c r="A72" s="33"/>
      <c r="C72" s="10">
        <f t="shared" si="4"/>
        <v>7</v>
      </c>
      <c r="D72" s="33"/>
      <c r="E72" s="33"/>
      <c r="F72" s="36">
        <v>90.9</v>
      </c>
      <c r="G72" s="37">
        <v>90.9</v>
      </c>
      <c r="H72" s="37">
        <v>94.1</v>
      </c>
      <c r="I72" s="37">
        <v>122.6</v>
      </c>
      <c r="J72" s="37">
        <v>84.2</v>
      </c>
      <c r="K72" s="37">
        <v>90.7</v>
      </c>
      <c r="L72" s="37">
        <v>75.1</v>
      </c>
      <c r="M72" s="37">
        <v>120.3</v>
      </c>
      <c r="N72" s="37">
        <v>100.7</v>
      </c>
      <c r="O72" s="37">
        <v>117.6</v>
      </c>
      <c r="P72" s="37">
        <v>84.7</v>
      </c>
      <c r="Q72" s="37">
        <v>74.6</v>
      </c>
      <c r="R72" s="37">
        <v>230.6</v>
      </c>
      <c r="S72" s="37">
        <v>100.9</v>
      </c>
      <c r="T72" s="37">
        <v>86.5</v>
      </c>
      <c r="U72" s="37">
        <v>62.5</v>
      </c>
      <c r="V72" s="37">
        <v>59.5</v>
      </c>
      <c r="W72" s="37">
        <v>88.3</v>
      </c>
      <c r="X72" s="37">
        <v>84.2</v>
      </c>
      <c r="Y72" s="37">
        <v>96.1</v>
      </c>
      <c r="Z72" s="37">
        <v>33.9</v>
      </c>
      <c r="AA72" s="37">
        <v>41.3</v>
      </c>
      <c r="AB72" s="37">
        <v>101.9</v>
      </c>
      <c r="AC72" s="37">
        <v>99.6</v>
      </c>
      <c r="AD72" s="37">
        <v>86.4</v>
      </c>
      <c r="AE72" s="37">
        <v>94.9</v>
      </c>
      <c r="AF72" s="37">
        <v>124</v>
      </c>
      <c r="AG72" s="37">
        <v>97.8</v>
      </c>
      <c r="AH72" s="37">
        <v>100</v>
      </c>
      <c r="AI72" s="33"/>
      <c r="AJ72" s="35"/>
    </row>
    <row r="73" spans="1:36" ht="22.5" customHeight="1">
      <c r="A73" s="33"/>
      <c r="C73" s="10">
        <f t="shared" si="4"/>
        <v>8</v>
      </c>
      <c r="D73" s="33"/>
      <c r="E73" s="33"/>
      <c r="F73" s="36">
        <v>91.7</v>
      </c>
      <c r="G73" s="37">
        <v>91.6</v>
      </c>
      <c r="H73" s="37">
        <v>93.4</v>
      </c>
      <c r="I73" s="37">
        <v>126.9</v>
      </c>
      <c r="J73" s="37">
        <v>49.6</v>
      </c>
      <c r="K73" s="37">
        <v>96.5</v>
      </c>
      <c r="L73" s="37">
        <v>78.4</v>
      </c>
      <c r="M73" s="37">
        <v>114.7</v>
      </c>
      <c r="N73" s="37">
        <v>107.2</v>
      </c>
      <c r="O73" s="37">
        <v>109.5</v>
      </c>
      <c r="P73" s="37">
        <v>168.1</v>
      </c>
      <c r="Q73" s="37">
        <v>72.3</v>
      </c>
      <c r="R73" s="37">
        <v>199.3</v>
      </c>
      <c r="S73" s="37">
        <v>80.3</v>
      </c>
      <c r="T73" s="37">
        <v>85.3</v>
      </c>
      <c r="U73" s="37">
        <v>71.2</v>
      </c>
      <c r="V73" s="37">
        <v>57.4</v>
      </c>
      <c r="W73" s="37">
        <v>88.2</v>
      </c>
      <c r="X73" s="37">
        <v>89.6</v>
      </c>
      <c r="Y73" s="37">
        <v>94.8</v>
      </c>
      <c r="Z73" s="37">
        <v>46.2</v>
      </c>
      <c r="AA73" s="37">
        <v>43.5</v>
      </c>
      <c r="AB73" s="37">
        <v>111.8</v>
      </c>
      <c r="AC73" s="37">
        <v>86.6</v>
      </c>
      <c r="AD73" s="37">
        <v>123.2</v>
      </c>
      <c r="AE73" s="37">
        <v>95.5</v>
      </c>
      <c r="AF73" s="37">
        <v>124.3</v>
      </c>
      <c r="AG73" s="37">
        <v>102.2</v>
      </c>
      <c r="AH73" s="37">
        <v>104.7</v>
      </c>
      <c r="AI73" s="33"/>
      <c r="AJ73" s="35"/>
    </row>
    <row r="74" spans="1:36" ht="22.5" customHeight="1">
      <c r="A74" s="33"/>
      <c r="C74" s="10">
        <f t="shared" si="4"/>
        <v>9</v>
      </c>
      <c r="D74" s="33"/>
      <c r="E74" s="33"/>
      <c r="F74" s="36">
        <v>92.3</v>
      </c>
      <c r="G74" s="37">
        <v>92.4</v>
      </c>
      <c r="H74" s="37">
        <v>98.1</v>
      </c>
      <c r="I74" s="37">
        <v>115.5</v>
      </c>
      <c r="J74" s="37">
        <v>67.2</v>
      </c>
      <c r="K74" s="37">
        <v>91.3</v>
      </c>
      <c r="L74" s="37">
        <v>81.1</v>
      </c>
      <c r="M74" s="37">
        <v>127.7</v>
      </c>
      <c r="N74" s="37">
        <v>103.5</v>
      </c>
      <c r="O74" s="37">
        <v>113.4</v>
      </c>
      <c r="P74" s="37">
        <v>157</v>
      </c>
      <c r="Q74" s="37">
        <v>66.2</v>
      </c>
      <c r="R74" s="37">
        <v>182.6</v>
      </c>
      <c r="S74" s="37">
        <v>72.6</v>
      </c>
      <c r="T74" s="37">
        <v>90.3</v>
      </c>
      <c r="U74" s="37">
        <v>80.4</v>
      </c>
      <c r="V74" s="37">
        <v>56.1</v>
      </c>
      <c r="W74" s="37">
        <v>89.1</v>
      </c>
      <c r="X74" s="37">
        <v>89.2</v>
      </c>
      <c r="Y74" s="37">
        <v>95.2</v>
      </c>
      <c r="Z74" s="37">
        <v>42.9</v>
      </c>
      <c r="AA74" s="37">
        <v>53.4</v>
      </c>
      <c r="AB74" s="37">
        <v>109.9</v>
      </c>
      <c r="AC74" s="37">
        <v>85.4</v>
      </c>
      <c r="AD74" s="37">
        <v>95.2</v>
      </c>
      <c r="AE74" s="37">
        <v>92.4</v>
      </c>
      <c r="AF74" s="37">
        <v>97.8</v>
      </c>
      <c r="AG74" s="37">
        <v>100.4</v>
      </c>
      <c r="AH74" s="37">
        <v>103.6</v>
      </c>
      <c r="AI74" s="33"/>
      <c r="AJ74" s="35"/>
    </row>
    <row r="75" spans="1:36" ht="22.5" customHeight="1">
      <c r="A75" s="33"/>
      <c r="C75" s="10">
        <f t="shared" si="4"/>
        <v>10</v>
      </c>
      <c r="D75" s="33"/>
      <c r="E75" s="33"/>
      <c r="F75" s="36">
        <v>91.8</v>
      </c>
      <c r="G75" s="37">
        <v>91.8</v>
      </c>
      <c r="H75" s="37">
        <v>106.7</v>
      </c>
      <c r="I75" s="37">
        <v>136.2</v>
      </c>
      <c r="J75" s="37">
        <v>74.7</v>
      </c>
      <c r="K75" s="37">
        <v>82.5</v>
      </c>
      <c r="L75" s="37">
        <v>85.2</v>
      </c>
      <c r="M75" s="37">
        <v>116</v>
      </c>
      <c r="N75" s="37">
        <v>98.7</v>
      </c>
      <c r="O75" s="37">
        <v>118.5</v>
      </c>
      <c r="P75" s="37">
        <v>152.7</v>
      </c>
      <c r="Q75" s="37">
        <v>69.9</v>
      </c>
      <c r="R75" s="37">
        <v>173.1</v>
      </c>
      <c r="S75" s="37">
        <v>79.9</v>
      </c>
      <c r="T75" s="37">
        <v>90.5</v>
      </c>
      <c r="U75" s="37">
        <v>75</v>
      </c>
      <c r="V75" s="37">
        <v>56.1</v>
      </c>
      <c r="W75" s="37">
        <v>87.3</v>
      </c>
      <c r="X75" s="37">
        <v>80.5</v>
      </c>
      <c r="Y75" s="37">
        <v>97.6</v>
      </c>
      <c r="Z75" s="37">
        <v>54.9</v>
      </c>
      <c r="AA75" s="37">
        <v>23.2</v>
      </c>
      <c r="AB75" s="37">
        <v>108.7</v>
      </c>
      <c r="AC75" s="37">
        <v>78.5</v>
      </c>
      <c r="AD75" s="37">
        <v>82.4</v>
      </c>
      <c r="AE75" s="37">
        <v>91.9</v>
      </c>
      <c r="AF75" s="37">
        <v>95.3</v>
      </c>
      <c r="AG75" s="37">
        <v>98.8</v>
      </c>
      <c r="AH75" s="37">
        <v>99.8</v>
      </c>
      <c r="AI75" s="33"/>
      <c r="AJ75" s="35"/>
    </row>
    <row r="76" spans="1:36" ht="22.5" customHeight="1">
      <c r="A76" s="33"/>
      <c r="C76" s="10">
        <f t="shared" si="4"/>
        <v>11</v>
      </c>
      <c r="D76" s="33"/>
      <c r="E76" s="33"/>
      <c r="F76" s="36">
        <v>92.7</v>
      </c>
      <c r="G76" s="37">
        <v>92.5</v>
      </c>
      <c r="H76" s="37">
        <v>100.5</v>
      </c>
      <c r="I76" s="37">
        <v>150.6</v>
      </c>
      <c r="J76" s="37">
        <v>57.5</v>
      </c>
      <c r="K76" s="37">
        <v>94.6</v>
      </c>
      <c r="L76" s="37">
        <v>90.2</v>
      </c>
      <c r="M76" s="37">
        <v>122.2</v>
      </c>
      <c r="N76" s="37">
        <v>101.1</v>
      </c>
      <c r="O76" s="37">
        <v>129</v>
      </c>
      <c r="P76" s="37">
        <v>150.7</v>
      </c>
      <c r="Q76" s="37">
        <v>71.7</v>
      </c>
      <c r="R76" s="37">
        <v>176.3</v>
      </c>
      <c r="S76" s="37">
        <v>120</v>
      </c>
      <c r="T76" s="37">
        <v>89.4</v>
      </c>
      <c r="U76" s="37">
        <v>78</v>
      </c>
      <c r="V76" s="37">
        <v>57.7</v>
      </c>
      <c r="W76" s="37">
        <v>87.5</v>
      </c>
      <c r="X76" s="37">
        <v>84.8</v>
      </c>
      <c r="Y76" s="37">
        <v>97.5</v>
      </c>
      <c r="Z76" s="37">
        <v>62.8</v>
      </c>
      <c r="AA76" s="37">
        <v>23.6</v>
      </c>
      <c r="AB76" s="37">
        <v>115</v>
      </c>
      <c r="AC76" s="37">
        <v>72.5</v>
      </c>
      <c r="AD76" s="37">
        <v>104.5</v>
      </c>
      <c r="AE76" s="37">
        <v>92.1</v>
      </c>
      <c r="AF76" s="37">
        <v>90.8</v>
      </c>
      <c r="AG76" s="37">
        <v>104.6</v>
      </c>
      <c r="AH76" s="37">
        <v>102.5</v>
      </c>
      <c r="AI76" s="33"/>
      <c r="AJ76" s="35"/>
    </row>
    <row r="77" spans="1:36" ht="22.5" customHeight="1">
      <c r="A77" s="33"/>
      <c r="C77" s="10">
        <f t="shared" si="4"/>
        <v>12</v>
      </c>
      <c r="D77" s="33"/>
      <c r="E77" s="33"/>
      <c r="F77" s="36">
        <v>92.8</v>
      </c>
      <c r="G77" s="37">
        <v>92.8</v>
      </c>
      <c r="H77" s="37">
        <v>95.1</v>
      </c>
      <c r="I77" s="37">
        <v>162.3</v>
      </c>
      <c r="J77" s="37">
        <v>60.8</v>
      </c>
      <c r="K77" s="37">
        <v>92.6</v>
      </c>
      <c r="L77" s="37">
        <v>85.5</v>
      </c>
      <c r="M77" s="37">
        <v>128.6</v>
      </c>
      <c r="N77" s="37">
        <v>106.4</v>
      </c>
      <c r="O77" s="37">
        <v>118.9</v>
      </c>
      <c r="P77" s="37">
        <v>152.6</v>
      </c>
      <c r="Q77" s="37">
        <v>72</v>
      </c>
      <c r="R77" s="37">
        <v>181.1</v>
      </c>
      <c r="S77" s="37">
        <v>95.3</v>
      </c>
      <c r="T77" s="37">
        <v>91</v>
      </c>
      <c r="U77" s="37">
        <v>66.4</v>
      </c>
      <c r="V77" s="37">
        <v>59</v>
      </c>
      <c r="W77" s="37">
        <v>84.8</v>
      </c>
      <c r="X77" s="37">
        <v>84.9</v>
      </c>
      <c r="Y77" s="37">
        <v>95.7</v>
      </c>
      <c r="Z77" s="37">
        <v>49.9</v>
      </c>
      <c r="AA77" s="37">
        <v>27.9</v>
      </c>
      <c r="AB77" s="37">
        <v>116.2</v>
      </c>
      <c r="AC77" s="37">
        <v>66.1</v>
      </c>
      <c r="AD77" s="37">
        <v>101.4</v>
      </c>
      <c r="AE77" s="37">
        <v>88.3</v>
      </c>
      <c r="AF77" s="37">
        <v>62.2</v>
      </c>
      <c r="AG77" s="37">
        <v>105.7</v>
      </c>
      <c r="AH77" s="37">
        <v>104</v>
      </c>
      <c r="AI77" s="33"/>
      <c r="AJ77" s="35"/>
    </row>
    <row r="78" spans="1:34" ht="17.25">
      <c r="A78" s="64"/>
      <c r="B78" s="64"/>
      <c r="C78" s="64"/>
      <c r="D78" s="64"/>
      <c r="E78" s="64"/>
      <c r="F78" s="64"/>
      <c r="G78" s="64"/>
      <c r="H78" s="65"/>
      <c r="I78" s="65"/>
      <c r="J78" s="65"/>
      <c r="K78" s="65"/>
      <c r="L78" s="65"/>
      <c r="M78" s="65"/>
      <c r="N78" s="65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</row>
    <row r="79" spans="8:14" ht="17.25">
      <c r="H79" s="32"/>
      <c r="I79" s="32"/>
      <c r="J79" s="32"/>
      <c r="K79" s="32"/>
      <c r="L79" s="32"/>
      <c r="M79" s="32"/>
      <c r="N79" s="32"/>
    </row>
    <row r="80" spans="8:14" ht="17.25">
      <c r="H80" s="32"/>
      <c r="I80" s="32"/>
      <c r="J80" s="32"/>
      <c r="K80" s="32"/>
      <c r="L80" s="32"/>
      <c r="M80" s="32"/>
      <c r="N80" s="32"/>
    </row>
    <row r="81" spans="8:14" ht="17.25">
      <c r="H81" s="32"/>
      <c r="I81" s="32"/>
      <c r="J81" s="32"/>
      <c r="K81" s="32"/>
      <c r="L81" s="32"/>
      <c r="M81" s="32"/>
      <c r="N81" s="32"/>
    </row>
    <row r="82" spans="8:14" ht="17.25">
      <c r="H82" s="32"/>
      <c r="I82" s="32"/>
      <c r="J82" s="32"/>
      <c r="K82" s="32"/>
      <c r="L82" s="32"/>
      <c r="M82" s="32"/>
      <c r="N82" s="32"/>
    </row>
    <row r="83" spans="8:14" ht="17.25">
      <c r="H83" s="32"/>
      <c r="I83" s="32"/>
      <c r="J83" s="32"/>
      <c r="K83" s="32"/>
      <c r="L83" s="32"/>
      <c r="M83" s="32"/>
      <c r="N83" s="32"/>
    </row>
    <row r="84" spans="8:14" ht="17.25">
      <c r="H84" s="32"/>
      <c r="I84" s="32"/>
      <c r="J84" s="32"/>
      <c r="K84" s="32"/>
      <c r="L84" s="32"/>
      <c r="M84" s="32"/>
      <c r="N84" s="32"/>
    </row>
    <row r="85" spans="8:14" ht="17.25">
      <c r="H85" s="32"/>
      <c r="I85" s="32"/>
      <c r="J85" s="32"/>
      <c r="K85" s="32"/>
      <c r="L85" s="32"/>
      <c r="M85" s="32"/>
      <c r="N85" s="32"/>
    </row>
    <row r="86" spans="8:14" ht="17.25">
      <c r="H86" s="32"/>
      <c r="I86" s="32"/>
      <c r="J86" s="32"/>
      <c r="K86" s="32"/>
      <c r="L86" s="32"/>
      <c r="M86" s="32"/>
      <c r="N86" s="32"/>
    </row>
    <row r="87" spans="8:14" ht="17.25">
      <c r="H87" s="32"/>
      <c r="I87" s="32"/>
      <c r="J87" s="32"/>
      <c r="K87" s="32"/>
      <c r="L87" s="32"/>
      <c r="M87" s="32"/>
      <c r="N87" s="32"/>
    </row>
    <row r="88" spans="8:14" ht="17.25">
      <c r="H88" s="32"/>
      <c r="I88" s="32"/>
      <c r="J88" s="32"/>
      <c r="K88" s="32"/>
      <c r="L88" s="32"/>
      <c r="M88" s="32"/>
      <c r="N88" s="32"/>
    </row>
    <row r="89" spans="8:14" ht="17.25">
      <c r="H89" s="32"/>
      <c r="I89" s="32"/>
      <c r="J89" s="32"/>
      <c r="K89" s="32"/>
      <c r="L89" s="32"/>
      <c r="M89" s="32"/>
      <c r="N89" s="32"/>
    </row>
    <row r="90" spans="8:14" ht="17.25">
      <c r="H90" s="32"/>
      <c r="I90" s="32"/>
      <c r="J90" s="32"/>
      <c r="K90" s="32"/>
      <c r="L90" s="32"/>
      <c r="M90" s="32"/>
      <c r="N90" s="32"/>
    </row>
    <row r="91" spans="8:14" ht="17.25">
      <c r="H91" s="32"/>
      <c r="I91" s="32"/>
      <c r="J91" s="32"/>
      <c r="K91" s="32"/>
      <c r="L91" s="32"/>
      <c r="M91" s="32"/>
      <c r="N91" s="32"/>
    </row>
    <row r="92" spans="8:14" ht="17.25">
      <c r="H92" s="32"/>
      <c r="I92" s="32"/>
      <c r="J92" s="32"/>
      <c r="K92" s="32"/>
      <c r="L92" s="32"/>
      <c r="M92" s="32"/>
      <c r="N92" s="32"/>
    </row>
    <row r="93" spans="8:14" ht="17.25">
      <c r="H93" s="32"/>
      <c r="I93" s="32"/>
      <c r="J93" s="32"/>
      <c r="K93" s="32"/>
      <c r="L93" s="32"/>
      <c r="M93" s="32"/>
      <c r="N93" s="32"/>
    </row>
    <row r="94" spans="8:14" ht="17.25">
      <c r="H94" s="32"/>
      <c r="I94" s="32"/>
      <c r="J94" s="32"/>
      <c r="K94" s="32"/>
      <c r="L94" s="32"/>
      <c r="M94" s="32"/>
      <c r="N94" s="32"/>
    </row>
    <row r="95" spans="8:14" ht="17.25">
      <c r="H95" s="32"/>
      <c r="I95" s="32"/>
      <c r="J95" s="32"/>
      <c r="K95" s="32"/>
      <c r="L95" s="32"/>
      <c r="M95" s="32"/>
      <c r="N95" s="32"/>
    </row>
    <row r="96" spans="8:14" ht="17.25">
      <c r="H96" s="32"/>
      <c r="I96" s="32"/>
      <c r="J96" s="32"/>
      <c r="K96" s="32"/>
      <c r="L96" s="32"/>
      <c r="M96" s="32"/>
      <c r="N96" s="32"/>
    </row>
    <row r="97" spans="8:14" ht="17.25">
      <c r="H97" s="32"/>
      <c r="I97" s="32"/>
      <c r="J97" s="32"/>
      <c r="K97" s="32"/>
      <c r="L97" s="32"/>
      <c r="M97" s="32"/>
      <c r="N97" s="32"/>
    </row>
    <row r="98" spans="8:14" ht="17.25">
      <c r="H98" s="32"/>
      <c r="I98" s="32"/>
      <c r="J98" s="32"/>
      <c r="K98" s="32"/>
      <c r="L98" s="32"/>
      <c r="M98" s="32"/>
      <c r="N98" s="32"/>
    </row>
    <row r="99" spans="8:14" ht="17.25">
      <c r="H99" s="32"/>
      <c r="I99" s="32"/>
      <c r="J99" s="32"/>
      <c r="K99" s="32"/>
      <c r="L99" s="32"/>
      <c r="M99" s="32"/>
      <c r="N99" s="32"/>
    </row>
    <row r="100" spans="8:14" ht="17.25">
      <c r="H100" s="32"/>
      <c r="I100" s="32"/>
      <c r="J100" s="32"/>
      <c r="K100" s="32"/>
      <c r="L100" s="32"/>
      <c r="M100" s="32"/>
      <c r="N100" s="32"/>
    </row>
    <row r="101" spans="8:14" ht="17.25">
      <c r="H101" s="32"/>
      <c r="I101" s="32"/>
      <c r="J101" s="32"/>
      <c r="K101" s="32"/>
      <c r="L101" s="32"/>
      <c r="M101" s="32"/>
      <c r="N101" s="32"/>
    </row>
    <row r="102" spans="8:14" ht="17.25">
      <c r="H102" s="32"/>
      <c r="I102" s="32"/>
      <c r="J102" s="32"/>
      <c r="K102" s="32"/>
      <c r="L102" s="32"/>
      <c r="M102" s="32"/>
      <c r="N102" s="32"/>
    </row>
    <row r="103" spans="8:14" ht="17.25">
      <c r="H103" s="32"/>
      <c r="I103" s="32"/>
      <c r="J103" s="32"/>
      <c r="K103" s="32"/>
      <c r="L103" s="32"/>
      <c r="M103" s="32"/>
      <c r="N103" s="32"/>
    </row>
  </sheetData>
  <printOptions horizontalCentered="1" verticalCentered="1"/>
  <pageMargins left="0.8661417322834646" right="0.7874015748031497" top="0.5905511811023623" bottom="0.35" header="0" footer="0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2008-09-26T00:31:31Z</cp:lastPrinted>
  <dcterms:modified xsi:type="dcterms:W3CDTF">2008-09-26T00:32:38Z</dcterms:modified>
  <cp:category/>
  <cp:version/>
  <cp:contentType/>
  <cp:contentStatus/>
</cp:coreProperties>
</file>