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全体版\"/>
    </mc:Choice>
  </mc:AlternateContent>
  <bookViews>
    <workbookView xWindow="0" yWindow="0" windowWidth="19200" windowHeight="7210" tabRatio="874"/>
  </bookViews>
  <sheets>
    <sheet name="index" sheetId="36" r:id="rId1"/>
    <sheet name="８－１" sheetId="45" r:id="rId2"/>
    <sheet name="８－２" sheetId="46" r:id="rId3"/>
    <sheet name="８－３" sheetId="47" r:id="rId4"/>
    <sheet name="９－１" sheetId="48" r:id="rId5"/>
    <sheet name="９－２" sheetId="49" r:id="rId6"/>
    <sheet name="９－3(輸出)" sheetId="50" r:id="rId7"/>
    <sheet name="９－3(輸入)" sheetId="51" r:id="rId8"/>
    <sheet name="１０－１" sheetId="52" r:id="rId9"/>
    <sheet name="１１－１" sheetId="53" r:id="rId10"/>
    <sheet name="１２－１(松江)" sheetId="54" r:id="rId11"/>
    <sheet name="１２－１(全国)" sheetId="55" r:id="rId12"/>
    <sheet name="１２－２" sheetId="56" r:id="rId13"/>
    <sheet name="１２－３" sheetId="57" r:id="rId14"/>
    <sheet name="１３－１(歳入)" sheetId="58" r:id="rId15"/>
    <sheet name="１３－１(歳出)" sheetId="59" r:id="rId16"/>
    <sheet name="１３－２(歳入)" sheetId="60" r:id="rId17"/>
    <sheet name="１３－２(歳出)" sheetId="61" r:id="rId18"/>
    <sheet name="１４－１" sheetId="62" r:id="rId19"/>
    <sheet name="１４－２" sheetId="63" r:id="rId20"/>
    <sheet name="１４－３(島根県)" sheetId="64" r:id="rId21"/>
    <sheet name="１４－３(全国)" sheetId="65" r:id="rId22"/>
    <sheet name="１５－１" sheetId="66" r:id="rId23"/>
    <sheet name="１５－２" sheetId="67" r:id="rId24"/>
    <sheet name="１６－１(島根県)" sheetId="68" r:id="rId25"/>
    <sheet name="１６－１(全国)" sheetId="69" r:id="rId26"/>
    <sheet name="１７－１" sheetId="70" r:id="rId27"/>
    <sheet name="１７－２(島根県)" sheetId="71" r:id="rId28"/>
    <sheet name="１７－２(全国)" sheetId="72" r:id="rId29"/>
    <sheet name="１７－３" sheetId="73" r:id="rId30"/>
    <sheet name="１７－４" sheetId="74" r:id="rId31"/>
    <sheet name="１７－５" sheetId="75" r:id="rId32"/>
    <sheet name="１７－６" sheetId="76" r:id="rId33"/>
    <sheet name="１７－７" sheetId="77" r:id="rId34"/>
  </sheets>
  <definedNames>
    <definedName name="HTML_CodePage" hidden="1">932</definedName>
    <definedName name="HTML_Control" localSheetId="26" hidden="1">{"'総括表'!$A$1:$O$14"}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_xlnm.Print_Area" localSheetId="12">'１２－２'!$A$1:$J$42</definedName>
    <definedName name="_xlnm.Print_Area" localSheetId="13">'１２－３'!$A$1:$J$42</definedName>
    <definedName name="_xlnm.Print_Area" localSheetId="15">'１３－１(歳出)'!$A$1:$L$42</definedName>
    <definedName name="_xlnm.Print_Area" localSheetId="14">'１３－１(歳入)'!$A$1:$J$42</definedName>
    <definedName name="_xlnm.Print_Area" localSheetId="17">'１３－２(歳出)'!$A$1:$M$42</definedName>
    <definedName name="_xlnm.Print_Area" localSheetId="16">'１３－２(歳入)'!$A$1:$J$42</definedName>
    <definedName name="_xlnm.Print_Area" localSheetId="18">'１４－１'!$A$1:$O$45</definedName>
    <definedName name="_xlnm.Print_Area" localSheetId="21">'１４－３(全国)'!$A$1:$N$89</definedName>
    <definedName name="_xlnm.Print_Area" localSheetId="20">'１４－３(島根県)'!$A$1:$U$50</definedName>
    <definedName name="_xlnm.Print_Area" localSheetId="22">'１５－１'!$A$1:$L$44</definedName>
    <definedName name="_xlnm.Print_Area" localSheetId="23">'１５－２'!$A$1:$L$44</definedName>
    <definedName name="_xlnm.Print_Area" localSheetId="25">'１６－１(全国)'!$A$1:$K$45</definedName>
    <definedName name="_xlnm.Print_Area" localSheetId="24">'１６－１(島根県)'!$A$1:$K$45</definedName>
    <definedName name="_xlnm.Print_Area" localSheetId="26">'１７－１'!$A$1:$K$37</definedName>
    <definedName name="_xlnm.Print_Area" localSheetId="28">'１７－２(全国)'!$A$1:$Q$43</definedName>
    <definedName name="_xlnm.Print_Area" localSheetId="27">'１７－２(島根県)'!$A$1:$Q$43</definedName>
    <definedName name="_xlnm.Print_Area" localSheetId="31">'１７－５'!$A$1:$K$50</definedName>
    <definedName name="_xlnm.Print_Area" localSheetId="32">'１７－６'!$A$1:$M$50</definedName>
    <definedName name="_xlnm.Print_Area" localSheetId="33">'１７－７'!$A$1:$K$26</definedName>
    <definedName name="_xlnm.Print_Area" localSheetId="1">'８－１'!$A$1:$I$43</definedName>
    <definedName name="_xlnm.Print_Area" localSheetId="3">'８－３'!$A$1:$J$43</definedName>
    <definedName name="_xlnm.Print_Area" localSheetId="4">'９－１'!$A$1:$K$45</definedName>
    <definedName name="_xlnm.Print_Area" localSheetId="5">'９－２'!$A$1:$L$43</definedName>
    <definedName name="_xlnm.Print_Area" localSheetId="6">'９－3(輸出)'!$A$1:$W$45</definedName>
    <definedName name="_xlnm.Print_Area" localSheetId="7">'９－3(輸入)'!$A$1:$W$45</definedName>
    <definedName name="_xlnm.Print_Area" localSheetId="0">index!$B$2:$C$38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77" l="1"/>
  <c r="F22" i="77"/>
  <c r="F21" i="77"/>
  <c r="F20" i="77"/>
  <c r="F19" i="77"/>
  <c r="F18" i="77"/>
  <c r="F17" i="77"/>
  <c r="F16" i="77"/>
  <c r="F15" i="77"/>
  <c r="Q21" i="71" l="1"/>
  <c r="P21" i="71"/>
  <c r="O21" i="71"/>
  <c r="N21" i="71"/>
  <c r="M21" i="71"/>
  <c r="L21" i="71"/>
  <c r="J21" i="71"/>
  <c r="I21" i="71"/>
  <c r="H21" i="71"/>
  <c r="G21" i="71"/>
  <c r="F21" i="71"/>
  <c r="E21" i="71"/>
  <c r="D21" i="71"/>
  <c r="F18" i="71"/>
  <c r="Q17" i="71"/>
  <c r="P17" i="71"/>
  <c r="O17" i="71"/>
  <c r="N17" i="71"/>
  <c r="M17" i="71"/>
  <c r="L17" i="71"/>
  <c r="J17" i="71"/>
  <c r="I17" i="71"/>
  <c r="H17" i="71"/>
  <c r="G17" i="71"/>
  <c r="F17" i="71"/>
  <c r="E17" i="71"/>
  <c r="D17" i="71"/>
  <c r="I43" i="69" l="1"/>
  <c r="I42" i="69"/>
  <c r="I41" i="69"/>
  <c r="I40" i="69"/>
  <c r="I39" i="69"/>
  <c r="I38" i="69"/>
  <c r="I37" i="69"/>
  <c r="I36" i="69"/>
  <c r="I35" i="69"/>
  <c r="I43" i="68"/>
  <c r="I42" i="68"/>
  <c r="I41" i="68"/>
  <c r="I40" i="68"/>
  <c r="I39" i="68"/>
  <c r="I38" i="68"/>
  <c r="I37" i="68"/>
  <c r="I36" i="68"/>
  <c r="I35" i="68"/>
  <c r="G40" i="67" l="1"/>
  <c r="G40" i="66" l="1"/>
  <c r="L57" i="65" l="1"/>
  <c r="L56" i="65"/>
  <c r="L55" i="65"/>
  <c r="L54" i="65"/>
  <c r="L53" i="65"/>
  <c r="L52" i="65"/>
  <c r="L51" i="65"/>
  <c r="L50" i="65"/>
  <c r="T46" i="64"/>
  <c r="T45" i="64"/>
  <c r="T44" i="64"/>
  <c r="T43" i="64"/>
  <c r="Q19" i="64"/>
  <c r="Q18" i="64"/>
  <c r="Q17" i="64"/>
  <c r="Q16" i="64"/>
  <c r="Q15" i="64"/>
  <c r="Q14" i="64"/>
  <c r="Q13" i="64"/>
  <c r="Q12" i="64"/>
  <c r="Q11" i="64"/>
  <c r="O42" i="63" l="1"/>
  <c r="J42" i="63"/>
  <c r="D42" i="63"/>
  <c r="I42" i="63" s="1"/>
  <c r="O41" i="63"/>
  <c r="I41" i="63"/>
  <c r="O40" i="63"/>
  <c r="I40" i="63"/>
  <c r="O39" i="63"/>
  <c r="I39" i="63"/>
  <c r="O38" i="63"/>
  <c r="I38" i="63"/>
  <c r="O37" i="63"/>
  <c r="I37" i="63"/>
  <c r="O36" i="63"/>
  <c r="I36" i="63"/>
  <c r="O35" i="63"/>
  <c r="I35" i="63"/>
  <c r="O34" i="63"/>
  <c r="I34" i="63"/>
  <c r="O33" i="63"/>
  <c r="I33" i="63"/>
  <c r="O32" i="63"/>
  <c r="I32" i="63"/>
  <c r="O31" i="63"/>
  <c r="I31" i="63"/>
  <c r="O30" i="63"/>
  <c r="I30" i="63"/>
  <c r="O29" i="63"/>
  <c r="I29" i="63"/>
  <c r="O28" i="63"/>
  <c r="I28" i="63"/>
  <c r="O27" i="63"/>
  <c r="I27" i="63"/>
  <c r="O26" i="63"/>
  <c r="I26" i="63"/>
  <c r="O25" i="63"/>
  <c r="I25" i="63"/>
  <c r="O24" i="63"/>
  <c r="I24" i="63"/>
  <c r="O23" i="63"/>
  <c r="I23" i="63"/>
  <c r="O22" i="63"/>
  <c r="I22" i="63"/>
  <c r="O21" i="63"/>
  <c r="I21" i="63"/>
  <c r="O20" i="63"/>
  <c r="I20" i="63"/>
  <c r="O19" i="63"/>
  <c r="I19" i="63"/>
  <c r="O18" i="63"/>
  <c r="I18" i="63"/>
  <c r="O17" i="63"/>
  <c r="I17" i="63"/>
  <c r="O16" i="63"/>
  <c r="I16" i="63"/>
  <c r="O15" i="63"/>
  <c r="I15" i="63"/>
  <c r="O14" i="63"/>
  <c r="I14" i="63"/>
  <c r="O13" i="63"/>
  <c r="I13" i="63"/>
  <c r="O12" i="63"/>
  <c r="I12" i="63"/>
  <c r="O11" i="63"/>
  <c r="I11" i="63"/>
  <c r="O10" i="63"/>
  <c r="I10" i="63"/>
  <c r="O9" i="63"/>
  <c r="I9" i="63"/>
  <c r="O8" i="63"/>
  <c r="I8" i="63"/>
  <c r="O7" i="63"/>
  <c r="I7" i="63"/>
  <c r="J42" i="62" l="1"/>
  <c r="O42" i="62" s="1"/>
  <c r="I42" i="62"/>
  <c r="D42" i="62"/>
  <c r="O41" i="62"/>
  <c r="I41" i="62"/>
  <c r="O40" i="62"/>
  <c r="I40" i="62"/>
  <c r="O39" i="62"/>
  <c r="I39" i="62"/>
  <c r="O38" i="62"/>
  <c r="I38" i="62"/>
  <c r="O37" i="62"/>
  <c r="I37" i="62"/>
  <c r="O36" i="62"/>
  <c r="I36" i="62"/>
  <c r="O35" i="62"/>
  <c r="I35" i="62"/>
  <c r="O34" i="62"/>
  <c r="I34" i="62"/>
  <c r="O33" i="62"/>
  <c r="I33" i="62"/>
  <c r="O32" i="62"/>
  <c r="I32" i="62"/>
  <c r="O31" i="62"/>
  <c r="I31" i="62"/>
  <c r="O30" i="62"/>
  <c r="I30" i="62"/>
  <c r="O29" i="62"/>
  <c r="I29" i="62"/>
  <c r="O28" i="62"/>
  <c r="I28" i="62"/>
  <c r="O27" i="62"/>
  <c r="I27" i="62"/>
  <c r="O26" i="62"/>
  <c r="I26" i="62"/>
  <c r="O25" i="62"/>
  <c r="I25" i="62"/>
  <c r="O24" i="62"/>
  <c r="I24" i="62"/>
  <c r="O23" i="62"/>
  <c r="I23" i="62"/>
  <c r="O22" i="62"/>
  <c r="I22" i="62"/>
  <c r="O21" i="62"/>
  <c r="I21" i="62"/>
  <c r="O20" i="62"/>
  <c r="I20" i="62"/>
  <c r="O19" i="62"/>
  <c r="I19" i="62"/>
  <c r="O18" i="62"/>
  <c r="I18" i="62"/>
  <c r="O17" i="62"/>
  <c r="I17" i="62"/>
  <c r="O16" i="62"/>
  <c r="I16" i="62"/>
  <c r="O15" i="62"/>
  <c r="I15" i="62"/>
  <c r="O14" i="62"/>
  <c r="I14" i="62"/>
  <c r="O13" i="62"/>
  <c r="I13" i="62"/>
  <c r="O12" i="62"/>
  <c r="I12" i="62"/>
  <c r="O11" i="62"/>
  <c r="I11" i="62"/>
  <c r="O10" i="62"/>
  <c r="I10" i="62"/>
  <c r="O9" i="62"/>
  <c r="I9" i="62"/>
  <c r="O8" i="62"/>
  <c r="I8" i="62"/>
  <c r="O7" i="62"/>
  <c r="I7" i="62"/>
  <c r="K39" i="61" l="1"/>
  <c r="K38" i="61"/>
  <c r="K37" i="61"/>
  <c r="K36" i="61"/>
  <c r="K35" i="61"/>
  <c r="K34" i="61"/>
  <c r="K33" i="61"/>
  <c r="I40" i="60"/>
  <c r="I39" i="60"/>
  <c r="I38" i="60"/>
  <c r="I37" i="60"/>
  <c r="I36" i="60"/>
  <c r="I35" i="60"/>
  <c r="I34" i="60"/>
  <c r="I33" i="60"/>
  <c r="J40" i="59" l="1"/>
  <c r="J39" i="59"/>
  <c r="J38" i="59"/>
  <c r="J37" i="59"/>
  <c r="J36" i="59"/>
  <c r="J35" i="59"/>
  <c r="J34" i="59"/>
  <c r="J33" i="59"/>
  <c r="I40" i="58"/>
  <c r="I39" i="58"/>
  <c r="I38" i="58"/>
  <c r="I37" i="58"/>
  <c r="I36" i="58"/>
  <c r="I35" i="58"/>
  <c r="I34" i="58"/>
  <c r="I33" i="58"/>
  <c r="G42" i="53" l="1"/>
  <c r="E42" i="53"/>
  <c r="G41" i="53"/>
  <c r="E41" i="53"/>
  <c r="G40" i="53"/>
  <c r="E40" i="53"/>
  <c r="G39" i="53"/>
  <c r="E39" i="53"/>
  <c r="G38" i="53"/>
  <c r="E38" i="53"/>
  <c r="G37" i="53"/>
  <c r="E37" i="53"/>
  <c r="G36" i="53"/>
  <c r="E36" i="53"/>
  <c r="G35" i="53"/>
  <c r="E35" i="53"/>
  <c r="G34" i="53"/>
  <c r="E34" i="53"/>
  <c r="G33" i="52" l="1"/>
  <c r="G32" i="52"/>
  <c r="G31" i="52"/>
  <c r="G30" i="52"/>
  <c r="G29" i="52"/>
  <c r="G28" i="52"/>
  <c r="G27" i="52"/>
  <c r="G26" i="52"/>
  <c r="G25" i="52"/>
  <c r="G24" i="52"/>
  <c r="G23" i="52"/>
  <c r="P42" i="51" l="1"/>
  <c r="O42" i="51"/>
  <c r="J42" i="51"/>
  <c r="G42" i="51"/>
  <c r="E42" i="51"/>
  <c r="O41" i="51"/>
  <c r="P41" i="51" s="1"/>
  <c r="J41" i="51"/>
  <c r="G41" i="51"/>
  <c r="E41" i="51"/>
  <c r="O40" i="51"/>
  <c r="P40" i="51" s="1"/>
  <c r="J40" i="51"/>
  <c r="G40" i="51"/>
  <c r="E40" i="51"/>
  <c r="P39" i="51"/>
  <c r="J39" i="51"/>
  <c r="G39" i="51"/>
  <c r="E39" i="51"/>
  <c r="P38" i="51"/>
  <c r="J38" i="51"/>
  <c r="G38" i="51"/>
  <c r="E38" i="51"/>
  <c r="P37" i="51"/>
  <c r="J37" i="51"/>
  <c r="G37" i="51"/>
  <c r="E37" i="51"/>
  <c r="P36" i="51"/>
  <c r="J36" i="51"/>
  <c r="G36" i="51"/>
  <c r="E36" i="51"/>
  <c r="P35" i="51"/>
  <c r="J35" i="51"/>
  <c r="G35" i="51"/>
  <c r="E35" i="51"/>
  <c r="P34" i="51"/>
  <c r="J34" i="51"/>
  <c r="G34" i="51"/>
  <c r="E34" i="51"/>
  <c r="G33" i="51"/>
  <c r="E33" i="51"/>
  <c r="G32" i="51"/>
  <c r="E32" i="51"/>
  <c r="G31" i="51"/>
  <c r="E31" i="51"/>
  <c r="G30" i="51"/>
  <c r="E30" i="51"/>
  <c r="G29" i="51"/>
  <c r="E29" i="51"/>
  <c r="G28" i="51"/>
  <c r="E28" i="51"/>
  <c r="G27" i="51"/>
  <c r="E27" i="51"/>
  <c r="G26" i="51"/>
  <c r="E26" i="51"/>
  <c r="G25" i="51"/>
  <c r="E25" i="51"/>
  <c r="G24" i="51"/>
  <c r="E24" i="51"/>
  <c r="G23" i="51"/>
  <c r="E23" i="51"/>
  <c r="G22" i="51"/>
  <c r="E22" i="51"/>
  <c r="G21" i="51"/>
  <c r="E21" i="51"/>
  <c r="G20" i="51"/>
  <c r="E20" i="51"/>
  <c r="G19" i="51"/>
  <c r="E19" i="51"/>
  <c r="G18" i="51"/>
  <c r="E18" i="51"/>
  <c r="G17" i="51"/>
  <c r="E17" i="51"/>
  <c r="G16" i="51"/>
  <c r="E16" i="51"/>
  <c r="G15" i="51"/>
  <c r="E15" i="51"/>
  <c r="G14" i="51"/>
  <c r="E14" i="51"/>
  <c r="G13" i="51"/>
  <c r="E13" i="51"/>
  <c r="G12" i="51"/>
  <c r="E12" i="51"/>
  <c r="G11" i="51"/>
  <c r="E11" i="51"/>
  <c r="G10" i="51"/>
  <c r="E10" i="51"/>
  <c r="G9" i="51"/>
  <c r="E9" i="51"/>
  <c r="G8" i="51"/>
  <c r="E8" i="51"/>
  <c r="O42" i="50"/>
  <c r="P42" i="50" s="1"/>
  <c r="J42" i="50"/>
  <c r="G42" i="50"/>
  <c r="E42" i="50"/>
  <c r="P41" i="50"/>
  <c r="O41" i="50"/>
  <c r="J41" i="50"/>
  <c r="G41" i="50"/>
  <c r="E41" i="50"/>
  <c r="O40" i="50"/>
  <c r="P40" i="50" s="1"/>
  <c r="J40" i="50"/>
  <c r="G40" i="50"/>
  <c r="E40" i="50"/>
  <c r="P39" i="50"/>
  <c r="J39" i="50"/>
  <c r="G39" i="50"/>
  <c r="E39" i="50"/>
  <c r="P38" i="50"/>
  <c r="J38" i="50"/>
  <c r="G38" i="50"/>
  <c r="E38" i="50"/>
  <c r="P37" i="50"/>
  <c r="J37" i="50"/>
  <c r="G37" i="50"/>
  <c r="E37" i="50"/>
  <c r="P36" i="50"/>
  <c r="J36" i="50"/>
  <c r="G36" i="50"/>
  <c r="E36" i="50"/>
  <c r="P35" i="50"/>
  <c r="J35" i="50"/>
  <c r="G35" i="50"/>
  <c r="E35" i="50"/>
  <c r="P34" i="50"/>
  <c r="J34" i="50"/>
  <c r="G34" i="50"/>
  <c r="E34" i="50"/>
  <c r="G33" i="50"/>
  <c r="E33" i="50"/>
  <c r="G32" i="50"/>
  <c r="E32" i="50"/>
  <c r="G31" i="50"/>
  <c r="E31" i="50"/>
  <c r="G30" i="50"/>
  <c r="E30" i="50"/>
  <c r="G29" i="50"/>
  <c r="E29" i="50"/>
  <c r="G28" i="50"/>
  <c r="E28" i="50"/>
  <c r="G27" i="50"/>
  <c r="E27" i="50"/>
  <c r="G26" i="50"/>
  <c r="E26" i="50"/>
  <c r="G25" i="50"/>
  <c r="E25" i="50"/>
  <c r="G24" i="50"/>
  <c r="E24" i="50"/>
  <c r="G23" i="50"/>
  <c r="E23" i="50"/>
  <c r="G22" i="50"/>
  <c r="E22" i="50"/>
  <c r="G21" i="50"/>
  <c r="E21" i="50"/>
  <c r="G20" i="50"/>
  <c r="E20" i="50"/>
  <c r="G19" i="50"/>
  <c r="E19" i="50"/>
  <c r="G18" i="50"/>
  <c r="E18" i="50"/>
  <c r="G17" i="50"/>
  <c r="E17" i="50"/>
  <c r="G16" i="50"/>
  <c r="E16" i="50"/>
  <c r="G15" i="50"/>
  <c r="E15" i="50"/>
  <c r="G14" i="50"/>
  <c r="E14" i="50"/>
  <c r="G13" i="50"/>
  <c r="G12" i="50"/>
  <c r="E12" i="50"/>
  <c r="G11" i="50"/>
  <c r="E11" i="50"/>
  <c r="G10" i="50"/>
  <c r="E10" i="50"/>
  <c r="G9" i="50"/>
  <c r="E9" i="50"/>
  <c r="G8" i="50"/>
  <c r="E8" i="50"/>
  <c r="L41" i="49" l="1"/>
  <c r="I41" i="49"/>
  <c r="F41" i="49"/>
  <c r="L40" i="49"/>
  <c r="I40" i="49"/>
  <c r="F40" i="49"/>
  <c r="L39" i="49"/>
  <c r="I39" i="49"/>
  <c r="F39" i="49"/>
  <c r="L38" i="49"/>
  <c r="I38" i="49"/>
  <c r="F38" i="49"/>
  <c r="L37" i="49"/>
  <c r="I37" i="49"/>
  <c r="F37" i="49"/>
  <c r="L36" i="49"/>
  <c r="I36" i="49"/>
  <c r="F36" i="49"/>
  <c r="L35" i="49"/>
  <c r="I35" i="49"/>
  <c r="F35" i="49"/>
  <c r="L34" i="49"/>
  <c r="I34" i="49"/>
  <c r="F34" i="49"/>
  <c r="L33" i="49"/>
  <c r="I33" i="49"/>
  <c r="F33" i="49"/>
  <c r="I39" i="48" l="1"/>
  <c r="I38" i="48"/>
  <c r="I37" i="48"/>
  <c r="I36" i="48"/>
  <c r="I35" i="48"/>
  <c r="I34" i="48"/>
  <c r="I33" i="48"/>
  <c r="I32" i="48"/>
  <c r="I31" i="48"/>
  <c r="I30" i="48"/>
  <c r="I29" i="48"/>
  <c r="I28" i="48"/>
  <c r="I27" i="48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6" i="48"/>
  <c r="G41" i="47" l="1"/>
  <c r="E41" i="47"/>
  <c r="G40" i="47"/>
  <c r="E40" i="47"/>
  <c r="G39" i="47"/>
  <c r="E39" i="47"/>
  <c r="G38" i="47"/>
  <c r="E38" i="47"/>
  <c r="G37" i="47"/>
  <c r="E37" i="47"/>
  <c r="G36" i="47"/>
  <c r="E36" i="47"/>
  <c r="G35" i="47"/>
  <c r="E35" i="47"/>
  <c r="G34" i="47"/>
  <c r="E34" i="47"/>
  <c r="G33" i="47"/>
  <c r="E33" i="47"/>
  <c r="G41" i="46" l="1"/>
  <c r="E41" i="46"/>
  <c r="G40" i="46"/>
  <c r="E40" i="46"/>
  <c r="G39" i="46"/>
  <c r="E39" i="46"/>
  <c r="G38" i="46"/>
  <c r="E38" i="46"/>
  <c r="G37" i="46"/>
  <c r="E37" i="46"/>
  <c r="G36" i="46"/>
  <c r="E36" i="46"/>
  <c r="G35" i="46"/>
  <c r="E35" i="46"/>
  <c r="G34" i="46"/>
  <c r="E34" i="46"/>
  <c r="G33" i="46"/>
  <c r="E33" i="46"/>
  <c r="I41" i="45" l="1"/>
  <c r="F41" i="45"/>
  <c r="I40" i="45"/>
  <c r="F40" i="45"/>
  <c r="I39" i="45"/>
  <c r="F39" i="45"/>
  <c r="I38" i="45"/>
  <c r="F38" i="45"/>
  <c r="I37" i="45"/>
  <c r="F37" i="45"/>
  <c r="I36" i="45"/>
  <c r="F36" i="45"/>
  <c r="I35" i="45"/>
  <c r="F35" i="45"/>
  <c r="I34" i="45"/>
  <c r="F34" i="45"/>
  <c r="I33" i="45"/>
  <c r="F33" i="45"/>
</calcChain>
</file>

<file path=xl/sharedStrings.xml><?xml version="1.0" encoding="utf-8"?>
<sst xmlns="http://schemas.openxmlformats.org/spreadsheetml/2006/main" count="968" uniqueCount="335">
  <si>
    <t>暦年</t>
    <rPh sb="0" eb="2">
      <t>レキネン</t>
    </rPh>
    <phoneticPr fontId="3"/>
  </si>
  <si>
    <t>区分</t>
    <rPh sb="0" eb="2">
      <t>クブン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</si>
  <si>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</si>
  <si>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</si>
  <si>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(人)</t>
    <rPh sb="1" eb="2">
      <t>ニン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</si>
  <si>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</si>
  <si>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</si>
  <si>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</si>
  <si>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</si>
  <si>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(%)</t>
    <phoneticPr fontId="3"/>
  </si>
  <si>
    <t>(%)</t>
  </si>
  <si>
    <t>年度</t>
    <rPh sb="0" eb="2">
      <t>ネンド</t>
    </rPh>
    <phoneticPr fontId="3"/>
  </si>
  <si>
    <t>島根県</t>
    <rPh sb="0" eb="3">
      <t>シマネケン</t>
    </rPh>
    <phoneticPr fontId="3"/>
  </si>
  <si>
    <t>全　国</t>
    <rPh sb="0" eb="1">
      <t>ゼン</t>
    </rPh>
    <rPh sb="2" eb="3">
      <t>コク</t>
    </rPh>
    <phoneticPr fontId="3"/>
  </si>
  <si>
    <t>平成</t>
  </si>
  <si>
    <t>令和</t>
  </si>
  <si>
    <t>対前年度比</t>
    <rPh sb="0" eb="1">
      <t>タイ</t>
    </rPh>
    <rPh sb="1" eb="4">
      <t>ゼンネンド</t>
    </rPh>
    <rPh sb="4" eb="5">
      <t>ヒ</t>
    </rPh>
    <phoneticPr fontId="3"/>
  </si>
  <si>
    <t>(百万円)</t>
    <rPh sb="1" eb="4">
      <t>ヒャクマンエン</t>
    </rPh>
    <phoneticPr fontId="3"/>
  </si>
  <si>
    <t>(千円)</t>
    <rPh sb="1" eb="3">
      <t>センエン</t>
    </rPh>
    <phoneticPr fontId="3"/>
  </si>
  <si>
    <t>(億円)</t>
    <rPh sb="1" eb="2">
      <t>オク</t>
    </rPh>
    <rPh sb="2" eb="3">
      <t>エン</t>
    </rPh>
    <phoneticPr fontId="3"/>
  </si>
  <si>
    <t>総額</t>
    <rPh sb="0" eb="2">
      <t>ソウガク</t>
    </rPh>
    <phoneticPr fontId="3"/>
  </si>
  <si>
    <t>中国地方</t>
    <rPh sb="0" eb="2">
      <t>チュウゴク</t>
    </rPh>
    <rPh sb="2" eb="4">
      <t>チホウ</t>
    </rPh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</si>
  <si>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</si>
  <si>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全国</t>
    <rPh sb="0" eb="2">
      <t>ゼンコク</t>
    </rPh>
    <phoneticPr fontId="3"/>
  </si>
  <si>
    <t>対全国比</t>
    <rPh sb="0" eb="1">
      <t>タイ</t>
    </rPh>
    <rPh sb="1" eb="3">
      <t>ゼンコク</t>
    </rPh>
    <rPh sb="3" eb="4">
      <t>ヒ</t>
    </rPh>
    <phoneticPr fontId="3"/>
  </si>
  <si>
    <t>シート名</t>
    <rPh sb="3" eb="4">
      <t>メイ</t>
    </rPh>
    <phoneticPr fontId="3"/>
  </si>
  <si>
    <t>件　　名</t>
    <rPh sb="0" eb="1">
      <t>ケン</t>
    </rPh>
    <rPh sb="3" eb="4">
      <t>ナ</t>
    </rPh>
    <phoneticPr fontId="3"/>
  </si>
  <si>
    <t>「グラフでみる島根のすがた」データ表　　（8～17章）</t>
    <rPh sb="7" eb="9">
      <t>シマネ</t>
    </rPh>
    <rPh sb="17" eb="18">
      <t>ヒョウ</t>
    </rPh>
    <rPh sb="25" eb="26">
      <t>ショウ</t>
    </rPh>
    <phoneticPr fontId="3"/>
  </si>
  <si>
    <t>１０－１</t>
    <phoneticPr fontId="3"/>
  </si>
  <si>
    <t>　８－２</t>
    <phoneticPr fontId="3"/>
  </si>
  <si>
    <t>　８－１</t>
    <phoneticPr fontId="3"/>
  </si>
  <si>
    <t>　８－３</t>
    <phoneticPr fontId="3"/>
  </si>
  <si>
    <t>　９－１</t>
    <phoneticPr fontId="3"/>
  </si>
  <si>
    <t>　９－２</t>
    <phoneticPr fontId="3"/>
  </si>
  <si>
    <t>１１－１</t>
    <phoneticPr fontId="3"/>
  </si>
  <si>
    <t>１２－３</t>
  </si>
  <si>
    <t>１２－２</t>
    <phoneticPr fontId="3"/>
  </si>
  <si>
    <t>１４－１</t>
    <phoneticPr fontId="3"/>
  </si>
  <si>
    <t>１４－２</t>
  </si>
  <si>
    <t>１５－１</t>
    <phoneticPr fontId="3"/>
  </si>
  <si>
    <t>１５－２</t>
  </si>
  <si>
    <t>１７－１</t>
    <phoneticPr fontId="3"/>
  </si>
  <si>
    <t>１７－３</t>
  </si>
  <si>
    <t>１７－４</t>
  </si>
  <si>
    <t>１７－５</t>
  </si>
  <si>
    <t>１７－６</t>
  </si>
  <si>
    <t>１７－７</t>
  </si>
  <si>
    <t>８．金融業</t>
    <rPh sb="2" eb="5">
      <t>キンユウギョウ</t>
    </rPh>
    <phoneticPr fontId="3"/>
  </si>
  <si>
    <t>　１)金融機関預金残高、貸出金残高及び預貸率の推移</t>
    <rPh sb="3" eb="5">
      <t>キンユウ</t>
    </rPh>
    <rPh sb="5" eb="7">
      <t>キカン</t>
    </rPh>
    <rPh sb="7" eb="9">
      <t>ヨキン</t>
    </rPh>
    <rPh sb="9" eb="11">
      <t>ザンダカ</t>
    </rPh>
    <rPh sb="12" eb="14">
      <t>カシダシ</t>
    </rPh>
    <rPh sb="14" eb="15">
      <t>キン</t>
    </rPh>
    <rPh sb="15" eb="17">
      <t>ザンダカ</t>
    </rPh>
    <rPh sb="17" eb="18">
      <t>オヨ</t>
    </rPh>
    <rPh sb="19" eb="20">
      <t>ヨ</t>
    </rPh>
    <rPh sb="20" eb="21">
      <t>タイ</t>
    </rPh>
    <rPh sb="21" eb="22">
      <t>リツ</t>
    </rPh>
    <rPh sb="23" eb="25">
      <t>スイイ</t>
    </rPh>
    <phoneticPr fontId="3"/>
  </si>
  <si>
    <t>島根県（各年度3月末現在）</t>
    <rPh sb="0" eb="3">
      <t>シマネケン</t>
    </rPh>
    <rPh sb="4" eb="5">
      <t>カク</t>
    </rPh>
    <rPh sb="5" eb="6">
      <t>ネン</t>
    </rPh>
    <rPh sb="6" eb="7">
      <t>ド</t>
    </rPh>
    <rPh sb="8" eb="10">
      <t>ガツマツ</t>
    </rPh>
    <rPh sb="10" eb="12">
      <t>ゲンザイ</t>
    </rPh>
    <phoneticPr fontId="3"/>
  </si>
  <si>
    <t>全　国（各年12月末現在）</t>
    <rPh sb="0" eb="1">
      <t>ゼン</t>
    </rPh>
    <rPh sb="2" eb="3">
      <t>コク</t>
    </rPh>
    <rPh sb="4" eb="5">
      <t>カク</t>
    </rPh>
    <rPh sb="5" eb="6">
      <t>ネン</t>
    </rPh>
    <rPh sb="8" eb="10">
      <t>ガツマツ</t>
    </rPh>
    <rPh sb="10" eb="12">
      <t>ゲンザイ</t>
    </rPh>
    <phoneticPr fontId="3"/>
  </si>
  <si>
    <t>預金残高</t>
    <rPh sb="0" eb="2">
      <t>ヨキン</t>
    </rPh>
    <rPh sb="2" eb="4">
      <t>ザンダカ</t>
    </rPh>
    <phoneticPr fontId="3"/>
  </si>
  <si>
    <t>貸出金残高</t>
    <rPh sb="0" eb="2">
      <t>カシダシ</t>
    </rPh>
    <rPh sb="2" eb="3">
      <t>キン</t>
    </rPh>
    <rPh sb="3" eb="5">
      <t>ザンダカ</t>
    </rPh>
    <phoneticPr fontId="3"/>
  </si>
  <si>
    <t>預貸率</t>
    <rPh sb="0" eb="1">
      <t>ヨ</t>
    </rPh>
    <rPh sb="1" eb="2">
      <t>タイ</t>
    </rPh>
    <rPh sb="2" eb="3">
      <t>リツ</t>
    </rPh>
    <phoneticPr fontId="3"/>
  </si>
  <si>
    <t>平成</t>
    <rPh sb="0" eb="2">
      <t>ヘイセイ</t>
    </rPh>
    <phoneticPr fontId="1"/>
  </si>
  <si>
    <t>資料出所： 日本銀行松江支店及び日本銀行</t>
    <rPh sb="0" eb="2">
      <t>シリョウ</t>
    </rPh>
    <rPh sb="2" eb="4">
      <t>シュッショ</t>
    </rPh>
    <rPh sb="6" eb="8">
      <t>ニホン</t>
    </rPh>
    <rPh sb="8" eb="10">
      <t>ギンコウ</t>
    </rPh>
    <rPh sb="10" eb="12">
      <t>マツエ</t>
    </rPh>
    <rPh sb="12" eb="14">
      <t>シテン</t>
    </rPh>
    <rPh sb="14" eb="15">
      <t>オヨ</t>
    </rPh>
    <rPh sb="16" eb="18">
      <t>ニホン</t>
    </rPh>
    <rPh sb="18" eb="20">
      <t>ギンコウ</t>
    </rPh>
    <phoneticPr fontId="3"/>
  </si>
  <si>
    <t>　２)信用保証協会保証承諾件数の推移</t>
    <rPh sb="3" eb="5">
      <t>シンヨウ</t>
    </rPh>
    <rPh sb="5" eb="7">
      <t>ホショウ</t>
    </rPh>
    <rPh sb="7" eb="9">
      <t>キョウカイ</t>
    </rPh>
    <rPh sb="9" eb="11">
      <t>ホショウ</t>
    </rPh>
    <rPh sb="11" eb="13">
      <t>ショウダク</t>
    </rPh>
    <rPh sb="13" eb="15">
      <t>ケンスウ</t>
    </rPh>
    <rPh sb="16" eb="18">
      <t>スイイ</t>
    </rPh>
    <phoneticPr fontId="3"/>
  </si>
  <si>
    <t>保証承諾件数</t>
    <rPh sb="0" eb="2">
      <t>ホショウ</t>
    </rPh>
    <rPh sb="2" eb="4">
      <t>ショウダク</t>
    </rPh>
    <rPh sb="4" eb="6">
      <t>ケンスウ</t>
    </rPh>
    <phoneticPr fontId="3"/>
  </si>
  <si>
    <t>(件)</t>
    <rPh sb="1" eb="2">
      <t>ケン</t>
    </rPh>
    <phoneticPr fontId="3"/>
  </si>
  <si>
    <t>資料出所： 島根県信用保証協会及び（一社）全国信用保証協会連合会</t>
    <rPh sb="0" eb="2">
      <t>シリョウ</t>
    </rPh>
    <rPh sb="2" eb="4">
      <t>シュッショ</t>
    </rPh>
    <rPh sb="6" eb="9">
      <t>シマネケン</t>
    </rPh>
    <rPh sb="9" eb="11">
      <t>シンヨウ</t>
    </rPh>
    <rPh sb="11" eb="13">
      <t>ホショウ</t>
    </rPh>
    <rPh sb="13" eb="15">
      <t>キョウカイ</t>
    </rPh>
    <rPh sb="15" eb="16">
      <t>オヨ</t>
    </rPh>
    <rPh sb="18" eb="19">
      <t>イチ</t>
    </rPh>
    <rPh sb="19" eb="20">
      <t>シャ</t>
    </rPh>
    <rPh sb="21" eb="23">
      <t>ゼンコク</t>
    </rPh>
    <rPh sb="23" eb="25">
      <t>シンヨウ</t>
    </rPh>
    <rPh sb="25" eb="27">
      <t>ホショウ</t>
    </rPh>
    <rPh sb="27" eb="29">
      <t>キョウカイ</t>
    </rPh>
    <rPh sb="29" eb="32">
      <t>レンゴウカイ</t>
    </rPh>
    <phoneticPr fontId="3"/>
  </si>
  <si>
    <t>　３)信用保証協会保証承諾金額の推移</t>
    <rPh sb="3" eb="5">
      <t>シンヨウ</t>
    </rPh>
    <rPh sb="5" eb="7">
      <t>ホショウ</t>
    </rPh>
    <rPh sb="7" eb="9">
      <t>キョウカイ</t>
    </rPh>
    <rPh sb="9" eb="11">
      <t>ホショウ</t>
    </rPh>
    <rPh sb="11" eb="13">
      <t>ショウダク</t>
    </rPh>
    <rPh sb="13" eb="15">
      <t>キンガク</t>
    </rPh>
    <rPh sb="16" eb="18">
      <t>スイイ</t>
    </rPh>
    <phoneticPr fontId="3"/>
  </si>
  <si>
    <t>保証承諾金額</t>
    <rPh sb="0" eb="2">
      <t>ホショウ</t>
    </rPh>
    <rPh sb="2" eb="4">
      <t>ショウダク</t>
    </rPh>
    <rPh sb="4" eb="6">
      <t>キンガク</t>
    </rPh>
    <phoneticPr fontId="3"/>
  </si>
  <si>
    <t>９．運輸業</t>
    <rPh sb="2" eb="5">
      <t>ウンユギョウ</t>
    </rPh>
    <phoneticPr fontId="3"/>
  </si>
  <si>
    <t>　１)各路線別乗客人員概数の推移</t>
    <rPh sb="3" eb="6">
      <t>カクロセン</t>
    </rPh>
    <rPh sb="6" eb="7">
      <t>ベツ</t>
    </rPh>
    <rPh sb="7" eb="9">
      <t>ジョウキャク</t>
    </rPh>
    <rPh sb="9" eb="11">
      <t>ジンイン</t>
    </rPh>
    <rPh sb="11" eb="13">
      <t>ガイスウ</t>
    </rPh>
    <rPh sb="14" eb="16">
      <t>スイイ</t>
    </rPh>
    <phoneticPr fontId="3"/>
  </si>
  <si>
    <t>山陰本線</t>
    <rPh sb="0" eb="2">
      <t>サンイン</t>
    </rPh>
    <rPh sb="2" eb="4">
      <t>ホンセン</t>
    </rPh>
    <phoneticPr fontId="3"/>
  </si>
  <si>
    <t>木次線</t>
    <rPh sb="0" eb="3">
      <t>キスキセン</t>
    </rPh>
    <phoneticPr fontId="3"/>
  </si>
  <si>
    <t>大社線</t>
    <rPh sb="0" eb="3">
      <t>タイシャセン</t>
    </rPh>
    <phoneticPr fontId="3"/>
  </si>
  <si>
    <t>三江線</t>
    <rPh sb="0" eb="3">
      <t>サンコウセン</t>
    </rPh>
    <phoneticPr fontId="3"/>
  </si>
  <si>
    <t>山口線</t>
    <rPh sb="0" eb="3">
      <t>ヤマグチセン</t>
    </rPh>
    <phoneticPr fontId="3"/>
  </si>
  <si>
    <t>総数</t>
    <rPh sb="0" eb="2">
      <t>ソウスウ</t>
    </rPh>
    <phoneticPr fontId="3"/>
  </si>
  <si>
    <t>(千人)</t>
    <rPh sb="1" eb="2">
      <t>セン</t>
    </rPh>
    <rPh sb="2" eb="3">
      <t>ニン</t>
    </rPh>
    <phoneticPr fontId="3"/>
  </si>
  <si>
    <t>…</t>
    <phoneticPr fontId="3"/>
  </si>
  <si>
    <t>資料出所： 西日本旅客鉄道㈱米子支社及び同広島支社</t>
    <rPh sb="0" eb="2">
      <t>シリョウ</t>
    </rPh>
    <rPh sb="2" eb="4">
      <t>シュッショ</t>
    </rPh>
    <rPh sb="6" eb="7">
      <t>ニシ</t>
    </rPh>
    <rPh sb="7" eb="9">
      <t>ニホン</t>
    </rPh>
    <rPh sb="9" eb="11">
      <t>リョキャク</t>
    </rPh>
    <rPh sb="11" eb="13">
      <t>テツドウ</t>
    </rPh>
    <rPh sb="14" eb="16">
      <t>ヨナゴ</t>
    </rPh>
    <rPh sb="16" eb="18">
      <t>シシャ</t>
    </rPh>
    <rPh sb="18" eb="19">
      <t>オヨ</t>
    </rPh>
    <rPh sb="20" eb="21">
      <t>ドウ</t>
    </rPh>
    <rPh sb="21" eb="23">
      <t>ヒロシマ</t>
    </rPh>
    <rPh sb="23" eb="25">
      <t>シシャ</t>
    </rPh>
    <phoneticPr fontId="3"/>
  </si>
  <si>
    <t>　　　上記から取り寄せた「駅別１日平均乗車人員数」を線区ごとに合計し、365日（うるう年の2月を含む</t>
    <rPh sb="3" eb="5">
      <t>ジョウキ</t>
    </rPh>
    <rPh sb="7" eb="8">
      <t>ト</t>
    </rPh>
    <rPh sb="9" eb="10">
      <t>ヨ</t>
    </rPh>
    <rPh sb="13" eb="14">
      <t>エキ</t>
    </rPh>
    <rPh sb="14" eb="15">
      <t>ベツ</t>
    </rPh>
    <rPh sb="15" eb="17">
      <t>イチニチ</t>
    </rPh>
    <rPh sb="17" eb="19">
      <t>ヘイキン</t>
    </rPh>
    <rPh sb="19" eb="21">
      <t>ジョウシャ</t>
    </rPh>
    <rPh sb="21" eb="23">
      <t>ジンイン</t>
    </rPh>
    <rPh sb="23" eb="24">
      <t>スウ</t>
    </rPh>
    <rPh sb="26" eb="28">
      <t>センク</t>
    </rPh>
    <rPh sb="31" eb="33">
      <t>ゴウケイ</t>
    </rPh>
    <rPh sb="38" eb="39">
      <t>ニチ</t>
    </rPh>
    <rPh sb="43" eb="44">
      <t>トシ</t>
    </rPh>
    <rPh sb="46" eb="47">
      <t>ガツ</t>
    </rPh>
    <rPh sb="48" eb="49">
      <t>フク</t>
    </rPh>
    <phoneticPr fontId="3"/>
  </si>
  <si>
    <t>　　　年度は366日）を乗じて算出。</t>
    <phoneticPr fontId="3"/>
  </si>
  <si>
    <t>※ 大社線1990年（H2）4月1日廃止</t>
    <rPh sb="2" eb="4">
      <t>タイシャ</t>
    </rPh>
    <rPh sb="4" eb="5">
      <t>セン</t>
    </rPh>
    <rPh sb="9" eb="10">
      <t>ネン</t>
    </rPh>
    <rPh sb="15" eb="16">
      <t>ガツ</t>
    </rPh>
    <rPh sb="16" eb="18">
      <t>ツイタチ</t>
    </rPh>
    <rPh sb="17" eb="18">
      <t>ニチ</t>
    </rPh>
    <rPh sb="18" eb="20">
      <t>ハイシ</t>
    </rPh>
    <phoneticPr fontId="3"/>
  </si>
  <si>
    <t>※ 三江線2018年（H30）4月1日廃止</t>
    <rPh sb="2" eb="5">
      <t>サンコウセン</t>
    </rPh>
    <rPh sb="9" eb="10">
      <t>ネン</t>
    </rPh>
    <rPh sb="16" eb="17">
      <t>ガツ</t>
    </rPh>
    <rPh sb="18" eb="19">
      <t>ニチ</t>
    </rPh>
    <rPh sb="19" eb="21">
      <t>ハイシ</t>
    </rPh>
    <phoneticPr fontId="3"/>
  </si>
  <si>
    <t>　２)県内空港における乗降客数の推移</t>
    <phoneticPr fontId="3"/>
  </si>
  <si>
    <t>出雲空港</t>
    <rPh sb="0" eb="2">
      <t>イズモ</t>
    </rPh>
    <rPh sb="2" eb="4">
      <t>クウコウ</t>
    </rPh>
    <phoneticPr fontId="3"/>
  </si>
  <si>
    <t>隠岐空港</t>
    <rPh sb="0" eb="2">
      <t>オキ</t>
    </rPh>
    <rPh sb="2" eb="4">
      <t>クウコウ</t>
    </rPh>
    <phoneticPr fontId="3"/>
  </si>
  <si>
    <t>石見空港  （平成5年7月開港）</t>
    <rPh sb="0" eb="2">
      <t>イワミ</t>
    </rPh>
    <rPh sb="2" eb="4">
      <t>クウコウ</t>
    </rPh>
    <rPh sb="7" eb="9">
      <t>ヘイセイ</t>
    </rPh>
    <rPh sb="10" eb="11">
      <t>ネン</t>
    </rPh>
    <rPh sb="12" eb="13">
      <t>ガツ</t>
    </rPh>
    <rPh sb="13" eb="15">
      <t>カイコウ</t>
    </rPh>
    <phoneticPr fontId="3"/>
  </si>
  <si>
    <t>乗客</t>
    <rPh sb="0" eb="2">
      <t>ジョウキャク</t>
    </rPh>
    <phoneticPr fontId="3"/>
  </si>
  <si>
    <t>降客</t>
    <rPh sb="0" eb="1">
      <t>コウ</t>
    </rPh>
    <rPh sb="1" eb="2">
      <t>キャク</t>
    </rPh>
    <phoneticPr fontId="3"/>
  </si>
  <si>
    <t>合計</t>
    <phoneticPr fontId="3"/>
  </si>
  <si>
    <t>資料出所： 島根県港湾空港課</t>
    <rPh sb="0" eb="2">
      <t>シリョウ</t>
    </rPh>
    <rPh sb="2" eb="4">
      <t>シュッショ</t>
    </rPh>
    <rPh sb="6" eb="9">
      <t>シマネケン</t>
    </rPh>
    <rPh sb="9" eb="11">
      <t>コウワン</t>
    </rPh>
    <rPh sb="11" eb="13">
      <t>クウコウ</t>
    </rPh>
    <rPh sb="13" eb="14">
      <t>カ</t>
    </rPh>
    <phoneticPr fontId="3"/>
  </si>
  <si>
    <t>　３)輸出入通関実績の推移（輸出）</t>
    <rPh sb="3" eb="6">
      <t>ユシュツニュウ</t>
    </rPh>
    <rPh sb="6" eb="8">
      <t>ツウカン</t>
    </rPh>
    <rPh sb="8" eb="10">
      <t>ジッセキ</t>
    </rPh>
    <rPh sb="11" eb="13">
      <t>スイイ</t>
    </rPh>
    <rPh sb="14" eb="16">
      <t>ユシュツ</t>
    </rPh>
    <phoneticPr fontId="3"/>
  </si>
  <si>
    <t>浜田港</t>
    <rPh sb="0" eb="2">
      <t>ハマダ</t>
    </rPh>
    <rPh sb="2" eb="3">
      <t>コウ</t>
    </rPh>
    <phoneticPr fontId="3"/>
  </si>
  <si>
    <t>境港</t>
    <rPh sb="0" eb="2">
      <t>サカイミナトコウ</t>
    </rPh>
    <phoneticPr fontId="3"/>
  </si>
  <si>
    <t>島根県（浜田港及び境港）</t>
    <rPh sb="0" eb="3">
      <t>シマネケン</t>
    </rPh>
    <rPh sb="4" eb="6">
      <t>ハマダ</t>
    </rPh>
    <rPh sb="6" eb="7">
      <t>コウ</t>
    </rPh>
    <rPh sb="7" eb="8">
      <t>オヨ</t>
    </rPh>
    <rPh sb="9" eb="10">
      <t>サカイ</t>
    </rPh>
    <rPh sb="10" eb="11">
      <t>コウ</t>
    </rPh>
    <phoneticPr fontId="3"/>
  </si>
  <si>
    <t>輸出通関実績</t>
    <rPh sb="0" eb="2">
      <t>ユシュツ</t>
    </rPh>
    <rPh sb="2" eb="4">
      <t>ツウカン</t>
    </rPh>
    <rPh sb="4" eb="6">
      <t>ジッセキ</t>
    </rPh>
    <phoneticPr fontId="3"/>
  </si>
  <si>
    <t>資料出所： 「島根県貿易概況調査報告書」～島根県ブランド推進課及び「貿易統計」財務省</t>
    <rPh sb="0" eb="2">
      <t>シリョウ</t>
    </rPh>
    <rPh sb="2" eb="4">
      <t>シュッショ</t>
    </rPh>
    <rPh sb="7" eb="10">
      <t>シマネケン</t>
    </rPh>
    <rPh sb="10" eb="12">
      <t>ボウエキ</t>
    </rPh>
    <rPh sb="12" eb="14">
      <t>ガイキョウ</t>
    </rPh>
    <rPh sb="14" eb="16">
      <t>チョウサ</t>
    </rPh>
    <rPh sb="16" eb="19">
      <t>ホウコクショ</t>
    </rPh>
    <rPh sb="21" eb="24">
      <t>シマネケン</t>
    </rPh>
    <rPh sb="28" eb="30">
      <t>スイシン</t>
    </rPh>
    <rPh sb="30" eb="31">
      <t>カ</t>
    </rPh>
    <rPh sb="31" eb="32">
      <t>オヨ</t>
    </rPh>
    <rPh sb="34" eb="36">
      <t>ボウエキ</t>
    </rPh>
    <rPh sb="36" eb="38">
      <t>トウケイ</t>
    </rPh>
    <rPh sb="39" eb="42">
      <t>ザイムショウ</t>
    </rPh>
    <phoneticPr fontId="3"/>
  </si>
  <si>
    <t>資料出所： 「貿易統計」～神戸税関及び財務省</t>
    <rPh sb="0" eb="2">
      <t>シリョウ</t>
    </rPh>
    <rPh sb="2" eb="4">
      <t>シュッショ</t>
    </rPh>
    <rPh sb="7" eb="9">
      <t>ボウエキ</t>
    </rPh>
    <rPh sb="9" eb="11">
      <t>トウケイ</t>
    </rPh>
    <rPh sb="13" eb="15">
      <t>コウベ</t>
    </rPh>
    <rPh sb="15" eb="17">
      <t>ゼイカン</t>
    </rPh>
    <rPh sb="17" eb="18">
      <t>オヨ</t>
    </rPh>
    <rPh sb="19" eb="22">
      <t>ザイムショウ</t>
    </rPh>
    <phoneticPr fontId="3"/>
  </si>
  <si>
    <t>※ 境港には美保（米子）空港を含む。浜田港には平成7年より三隅港を含む。</t>
    <rPh sb="2" eb="4">
      <t>サカイミナト</t>
    </rPh>
    <rPh sb="6" eb="8">
      <t>ミホ</t>
    </rPh>
    <rPh sb="9" eb="11">
      <t>ヨナゴ</t>
    </rPh>
    <rPh sb="12" eb="14">
      <t>クウコウ</t>
    </rPh>
    <rPh sb="15" eb="16">
      <t>フク</t>
    </rPh>
    <rPh sb="18" eb="20">
      <t>ハマダ</t>
    </rPh>
    <rPh sb="20" eb="21">
      <t>コウ</t>
    </rPh>
    <rPh sb="23" eb="25">
      <t>ヘイセイ</t>
    </rPh>
    <rPh sb="26" eb="27">
      <t>ネン</t>
    </rPh>
    <rPh sb="29" eb="31">
      <t>ミスミ</t>
    </rPh>
    <rPh sb="31" eb="32">
      <t>コウ</t>
    </rPh>
    <rPh sb="33" eb="34">
      <t>フク</t>
    </rPh>
    <phoneticPr fontId="3"/>
  </si>
  <si>
    <t>※ 境港には美保（米子）空港を含む。</t>
    <rPh sb="2" eb="4">
      <t>サカイミナト</t>
    </rPh>
    <rPh sb="6" eb="8">
      <t>ミホ</t>
    </rPh>
    <rPh sb="9" eb="11">
      <t>ヨナゴ</t>
    </rPh>
    <rPh sb="12" eb="14">
      <t>クウコウ</t>
    </rPh>
    <rPh sb="15" eb="16">
      <t>フク</t>
    </rPh>
    <phoneticPr fontId="3"/>
  </si>
  <si>
    <t>　３)輸出入通関実績の推移（輸入）</t>
    <rPh sb="3" eb="6">
      <t>ユシュツニュウ</t>
    </rPh>
    <rPh sb="6" eb="8">
      <t>ツウカン</t>
    </rPh>
    <rPh sb="8" eb="10">
      <t>ジッセキ</t>
    </rPh>
    <rPh sb="11" eb="13">
      <t>スイイ</t>
    </rPh>
    <rPh sb="14" eb="16">
      <t>ユニュウ</t>
    </rPh>
    <phoneticPr fontId="3"/>
  </si>
  <si>
    <t>境港</t>
    <rPh sb="0" eb="2">
      <t>サカイミナト</t>
    </rPh>
    <phoneticPr fontId="3"/>
  </si>
  <si>
    <t>輸入通関実績</t>
    <rPh sb="0" eb="2">
      <t>ユニュウ</t>
    </rPh>
    <rPh sb="2" eb="4">
      <t>ツウカン</t>
    </rPh>
    <rPh sb="4" eb="6">
      <t>ジッセキ</t>
    </rPh>
    <phoneticPr fontId="3"/>
  </si>
  <si>
    <t>　９－３（輸出）</t>
    <rPh sb="5" eb="7">
      <t>ユシュツ</t>
    </rPh>
    <phoneticPr fontId="3"/>
  </si>
  <si>
    <t>　９－３（輸入）</t>
    <rPh sb="5" eb="7">
      <t>ユニュウ</t>
    </rPh>
    <phoneticPr fontId="3"/>
  </si>
  <si>
    <t>10．観光</t>
    <rPh sb="3" eb="5">
      <t>カンコウ</t>
    </rPh>
    <phoneticPr fontId="3"/>
  </si>
  <si>
    <t>　１)【島根県】地域別観光客入り込み延べ客数の推移</t>
    <rPh sb="4" eb="7">
      <t>シマネケン</t>
    </rPh>
    <rPh sb="8" eb="10">
      <t>チイキ</t>
    </rPh>
    <rPh sb="10" eb="11">
      <t>ベツ</t>
    </rPh>
    <rPh sb="11" eb="14">
      <t>カンコウキャク</t>
    </rPh>
    <rPh sb="14" eb="15">
      <t>イ</t>
    </rPh>
    <rPh sb="16" eb="17">
      <t>コ</t>
    </rPh>
    <rPh sb="18" eb="19">
      <t>ノ</t>
    </rPh>
    <rPh sb="20" eb="22">
      <t>キャクスウ</t>
    </rPh>
    <rPh sb="23" eb="25">
      <t>スイイ</t>
    </rPh>
    <phoneticPr fontId="3"/>
  </si>
  <si>
    <t>出雲部</t>
  </si>
  <si>
    <t>石見部</t>
  </si>
  <si>
    <t>隠岐部</t>
  </si>
  <si>
    <t>合計</t>
    <rPh sb="0" eb="2">
      <t>ゴウケイ</t>
    </rPh>
    <phoneticPr fontId="3"/>
  </si>
  <si>
    <t>(人地点)</t>
    <rPh sb="1" eb="2">
      <t>ニン</t>
    </rPh>
    <rPh sb="2" eb="4">
      <t>チテン</t>
    </rPh>
    <phoneticPr fontId="3"/>
  </si>
  <si>
    <t>資料出所： 「島根県観光動態調査」～島根県観光振興課</t>
    <phoneticPr fontId="3"/>
  </si>
  <si>
    <t>※ 平成8年より公表</t>
    <rPh sb="2" eb="4">
      <t>ヘイセイ</t>
    </rPh>
    <rPh sb="5" eb="6">
      <t>ネン</t>
    </rPh>
    <rPh sb="8" eb="10">
      <t>コウヒョウ</t>
    </rPh>
    <phoneticPr fontId="3"/>
  </si>
  <si>
    <t>11．企業倒産</t>
    <rPh sb="3" eb="5">
      <t>キギョウ</t>
    </rPh>
    <rPh sb="5" eb="7">
      <t>トウサン</t>
    </rPh>
    <phoneticPr fontId="3"/>
  </si>
  <si>
    <t>　１)【島根県】企業倒産件数及び倒産企業の負債総額の推移</t>
    <rPh sb="4" eb="7">
      <t>シマネケン</t>
    </rPh>
    <rPh sb="8" eb="10">
      <t>キギョウ</t>
    </rPh>
    <rPh sb="10" eb="12">
      <t>トウサン</t>
    </rPh>
    <rPh sb="12" eb="14">
      <t>ケンスウ</t>
    </rPh>
    <rPh sb="14" eb="15">
      <t>オヨ</t>
    </rPh>
    <rPh sb="16" eb="18">
      <t>トウサン</t>
    </rPh>
    <rPh sb="18" eb="20">
      <t>キギョウ</t>
    </rPh>
    <rPh sb="21" eb="23">
      <t>フサイ</t>
    </rPh>
    <rPh sb="23" eb="25">
      <t>ソウガク</t>
    </rPh>
    <rPh sb="26" eb="28">
      <t>スイイ</t>
    </rPh>
    <phoneticPr fontId="3"/>
  </si>
  <si>
    <t>企業倒産</t>
    <rPh sb="0" eb="2">
      <t>キギョウ</t>
    </rPh>
    <rPh sb="2" eb="4">
      <t>トウサン</t>
    </rPh>
    <phoneticPr fontId="3"/>
  </si>
  <si>
    <t>倒産企業の負債</t>
    <rPh sb="0" eb="2">
      <t>トウサン</t>
    </rPh>
    <rPh sb="2" eb="4">
      <t>キギョウ</t>
    </rPh>
    <rPh sb="5" eb="7">
      <t>フサイ</t>
    </rPh>
    <phoneticPr fontId="3"/>
  </si>
  <si>
    <t>件数</t>
    <rPh sb="0" eb="2">
      <t>ケンスウ</t>
    </rPh>
    <phoneticPr fontId="3"/>
  </si>
  <si>
    <t>資料出所： 「島根県内企業倒産整理状況」～㈱東京商工リサーチ松江支店</t>
    <rPh sb="0" eb="2">
      <t>シリョウ</t>
    </rPh>
    <rPh sb="2" eb="4">
      <t>シュッショ</t>
    </rPh>
    <rPh sb="7" eb="10">
      <t>シマネケン</t>
    </rPh>
    <rPh sb="10" eb="11">
      <t>ナイ</t>
    </rPh>
    <rPh sb="11" eb="13">
      <t>キギョウ</t>
    </rPh>
    <rPh sb="13" eb="15">
      <t>トウサン</t>
    </rPh>
    <rPh sb="15" eb="17">
      <t>セイリ</t>
    </rPh>
    <rPh sb="17" eb="19">
      <t>ジョウキョウ</t>
    </rPh>
    <rPh sb="22" eb="24">
      <t>トウキョウ</t>
    </rPh>
    <rPh sb="24" eb="26">
      <t>ショウコウ</t>
    </rPh>
    <rPh sb="30" eb="32">
      <t>マツエ</t>
    </rPh>
    <rPh sb="32" eb="34">
      <t>シテン</t>
    </rPh>
    <phoneticPr fontId="3"/>
  </si>
  <si>
    <t>※ 負債総額1,000万円以上、内整理含む。</t>
    <rPh sb="2" eb="4">
      <t>フサイ</t>
    </rPh>
    <rPh sb="4" eb="6">
      <t>ソウガク</t>
    </rPh>
    <rPh sb="11" eb="13">
      <t>マンエン</t>
    </rPh>
    <rPh sb="13" eb="15">
      <t>イジョウ</t>
    </rPh>
    <rPh sb="16" eb="17">
      <t>ウチ</t>
    </rPh>
    <rPh sb="17" eb="19">
      <t>セイリ</t>
    </rPh>
    <rPh sb="19" eb="20">
      <t>フク</t>
    </rPh>
    <phoneticPr fontId="3"/>
  </si>
  <si>
    <t>12．物価・地価</t>
    <rPh sb="3" eb="5">
      <t>ブッカ</t>
    </rPh>
    <rPh sb="6" eb="8">
      <t>チカ</t>
    </rPh>
    <phoneticPr fontId="3"/>
  </si>
  <si>
    <t>　１)消費者物価指数（2020年基準）</t>
    <rPh sb="3" eb="6">
      <t>ショウヒシャ</t>
    </rPh>
    <rPh sb="6" eb="8">
      <t>ブッカ</t>
    </rPh>
    <rPh sb="8" eb="10">
      <t>シスウ</t>
    </rPh>
    <rPh sb="15" eb="16">
      <t>ネン</t>
    </rPh>
    <rPh sb="16" eb="18">
      <t>キジュン</t>
    </rPh>
    <phoneticPr fontId="3"/>
  </si>
  <si>
    <t>松江市</t>
    <rPh sb="0" eb="3">
      <t>マツエシ</t>
    </rPh>
    <phoneticPr fontId="3"/>
  </si>
  <si>
    <t>総合</t>
    <rPh sb="0" eb="1">
      <t>フサ</t>
    </rPh>
    <rPh sb="1" eb="2">
      <t>ゴウ</t>
    </rPh>
    <phoneticPr fontId="3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</si>
  <si>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3"/>
  </si>
  <si>
    <t>食料(酒類を除く)及びエネルギーを除く総合</t>
    <rPh sb="0" eb="2">
      <t>ショクリョウ</t>
    </rPh>
    <rPh sb="3" eb="5">
      <t>サケルイ</t>
    </rPh>
    <rPh sb="6" eb="7">
      <t>ノゾ</t>
    </rPh>
    <rPh sb="9" eb="10">
      <t>オヨ</t>
    </rPh>
    <rPh sb="17" eb="18">
      <t>ノゾ</t>
    </rPh>
    <rPh sb="19" eb="21">
      <t>ソウゴウ</t>
    </rPh>
    <phoneticPr fontId="3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</si>
  <si>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3"/>
  </si>
  <si>
    <t>資料出所： 「消費者物価指数」総務省統計局</t>
    <rPh sb="0" eb="2">
      <t>シリョウ</t>
    </rPh>
    <rPh sb="2" eb="4">
      <t>シュッショ</t>
    </rPh>
    <rPh sb="7" eb="10">
      <t>ショウヒシャ</t>
    </rPh>
    <rPh sb="10" eb="12">
      <t>ブッカ</t>
    </rPh>
    <rPh sb="12" eb="14">
      <t>シスウ</t>
    </rPh>
    <phoneticPr fontId="3"/>
  </si>
  <si>
    <t>※ 食料（酒類を除く）及びエネルギーを除く総合指数は平成１７年から公表</t>
    <rPh sb="2" eb="4">
      <t>ショクリョウ</t>
    </rPh>
    <rPh sb="5" eb="7">
      <t>シュルイ</t>
    </rPh>
    <rPh sb="8" eb="9">
      <t>ノゾ</t>
    </rPh>
    <rPh sb="11" eb="12">
      <t>オヨ</t>
    </rPh>
    <rPh sb="19" eb="20">
      <t>ノゾ</t>
    </rPh>
    <rPh sb="21" eb="23">
      <t>ソウゴウ</t>
    </rPh>
    <rPh sb="23" eb="25">
      <t>シスウ</t>
    </rPh>
    <rPh sb="26" eb="28">
      <t>ヘイセイ</t>
    </rPh>
    <rPh sb="30" eb="31">
      <t>ネン</t>
    </rPh>
    <rPh sb="33" eb="35">
      <t>コウヒョウ</t>
    </rPh>
    <phoneticPr fontId="3"/>
  </si>
  <si>
    <t>※ 生鮮食品及びエネルギーを除く総合指数は平成27年から公表</t>
    <rPh sb="2" eb="4">
      <t>セイセン</t>
    </rPh>
    <rPh sb="4" eb="6">
      <t>ショクヒン</t>
    </rPh>
    <rPh sb="6" eb="7">
      <t>オヨ</t>
    </rPh>
    <rPh sb="14" eb="15">
      <t>ノゾ</t>
    </rPh>
    <rPh sb="16" eb="18">
      <t>ソウゴウ</t>
    </rPh>
    <rPh sb="18" eb="20">
      <t>シスウ</t>
    </rPh>
    <rPh sb="21" eb="23">
      <t>ヘイセイ</t>
    </rPh>
    <rPh sb="25" eb="26">
      <t>ネン</t>
    </rPh>
    <rPh sb="28" eb="30">
      <t>コウヒョウ</t>
    </rPh>
    <phoneticPr fontId="3"/>
  </si>
  <si>
    <t>　２)【島根県】土地の用途別平均価格の推移</t>
    <rPh sb="4" eb="7">
      <t>シマネケン</t>
    </rPh>
    <rPh sb="8" eb="10">
      <t>トチ</t>
    </rPh>
    <rPh sb="11" eb="13">
      <t>ヨウト</t>
    </rPh>
    <rPh sb="13" eb="14">
      <t>ベツ</t>
    </rPh>
    <rPh sb="14" eb="16">
      <t>ヘイキン</t>
    </rPh>
    <rPh sb="16" eb="18">
      <t>カカク</t>
    </rPh>
    <rPh sb="19" eb="21">
      <t>スイイ</t>
    </rPh>
    <phoneticPr fontId="3"/>
  </si>
  <si>
    <t>各年7月1日現在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</si>
  <si>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住宅地</t>
    <rPh sb="0" eb="3">
      <t>ジュウタクチ</t>
    </rPh>
    <phoneticPr fontId="3"/>
  </si>
  <si>
    <t>商業地</t>
    <rPh sb="0" eb="3">
      <t>ショウギョウチ</t>
    </rPh>
    <phoneticPr fontId="3"/>
  </si>
  <si>
    <t>工業地</t>
    <rPh sb="0" eb="3">
      <t>コウギョウチ</t>
    </rPh>
    <phoneticPr fontId="3"/>
  </si>
  <si>
    <t>(円/㎡)</t>
    <rPh sb="1" eb="2">
      <t>エン</t>
    </rPh>
    <phoneticPr fontId="3"/>
  </si>
  <si>
    <t>資料出所： 「地価調査」～島根県用地対策課</t>
    <rPh sb="0" eb="2">
      <t>シリョウ</t>
    </rPh>
    <rPh sb="2" eb="4">
      <t>シュッショ</t>
    </rPh>
    <rPh sb="7" eb="9">
      <t>チカ</t>
    </rPh>
    <rPh sb="9" eb="11">
      <t>チョウサ</t>
    </rPh>
    <rPh sb="13" eb="16">
      <t>シマネケン</t>
    </rPh>
    <rPh sb="16" eb="18">
      <t>ヨウチ</t>
    </rPh>
    <rPh sb="18" eb="21">
      <t>タイサクカ</t>
    </rPh>
    <phoneticPr fontId="3"/>
  </si>
  <si>
    <t>　３)【全国】土地の用途別平均価格の推移</t>
    <rPh sb="4" eb="6">
      <t>ゼンコク</t>
    </rPh>
    <phoneticPr fontId="3"/>
  </si>
  <si>
    <t>資料出所： 「都道府県地価調査」～(一財)土地情報センター</t>
    <rPh sb="0" eb="2">
      <t>シリョウ</t>
    </rPh>
    <rPh sb="2" eb="4">
      <t>シュッショ</t>
    </rPh>
    <rPh sb="7" eb="11">
      <t>トドウフケン</t>
    </rPh>
    <rPh sb="11" eb="13">
      <t>チカ</t>
    </rPh>
    <rPh sb="13" eb="15">
      <t>チョウサ</t>
    </rPh>
    <rPh sb="18" eb="19">
      <t>イチ</t>
    </rPh>
    <rPh sb="19" eb="20">
      <t>ザイ</t>
    </rPh>
    <rPh sb="21" eb="23">
      <t>トチ</t>
    </rPh>
    <rPh sb="23" eb="25">
      <t>ジョウホウ</t>
    </rPh>
    <phoneticPr fontId="3"/>
  </si>
  <si>
    <t>13．行政基盤</t>
    <rPh sb="3" eb="5">
      <t>ギョウセイ</t>
    </rPh>
    <rPh sb="5" eb="7">
      <t>キバン</t>
    </rPh>
    <phoneticPr fontId="6"/>
  </si>
  <si>
    <t>　１)島根県財政の推移（歳入）</t>
    <rPh sb="3" eb="6">
      <t>シマネケン</t>
    </rPh>
    <rPh sb="6" eb="8">
      <t>ザイセイ</t>
    </rPh>
    <rPh sb="9" eb="11">
      <t>スイイ</t>
    </rPh>
    <rPh sb="12" eb="14">
      <t>サイニュウ</t>
    </rPh>
    <phoneticPr fontId="6"/>
  </si>
  <si>
    <t>年度</t>
    <rPh sb="0" eb="2">
      <t>ネンド</t>
    </rPh>
    <phoneticPr fontId="6"/>
  </si>
  <si>
    <t>総　　額
（千円）</t>
    <rPh sb="0" eb="1">
      <t>フサ</t>
    </rPh>
    <rPh sb="3" eb="4">
      <t>ガク</t>
    </rPh>
    <rPh sb="6" eb="8">
      <t>センエン</t>
    </rPh>
    <phoneticPr fontId="1"/>
  </si>
  <si>
    <t>財政力
指数</t>
    <rPh sb="0" eb="3">
      <t>ザイセイリョク</t>
    </rPh>
    <rPh sb="4" eb="6">
      <t>シスウ</t>
    </rPh>
    <phoneticPr fontId="1"/>
  </si>
  <si>
    <t>地方交付税</t>
    <phoneticPr fontId="1"/>
  </si>
  <si>
    <t>国庫支出金</t>
    <phoneticPr fontId="1"/>
  </si>
  <si>
    <t>県債</t>
    <phoneticPr fontId="1"/>
  </si>
  <si>
    <t>県税</t>
    <phoneticPr fontId="1"/>
  </si>
  <si>
    <t>その他</t>
    <rPh sb="2" eb="3">
      <t>タ</t>
    </rPh>
    <phoneticPr fontId="1"/>
  </si>
  <si>
    <t>（千円）</t>
    <rPh sb="1" eb="3">
      <t>センエン</t>
    </rPh>
    <phoneticPr fontId="6"/>
  </si>
  <si>
    <t>資料出所： 「財政状況調査表（普通会計決算）」～島根県財政課</t>
    <rPh sb="0" eb="2">
      <t>シリョウ</t>
    </rPh>
    <rPh sb="2" eb="4">
      <t>デドコロ</t>
    </rPh>
    <rPh sb="7" eb="9">
      <t>ザイセイ</t>
    </rPh>
    <rPh sb="9" eb="11">
      <t>ジョウキョウ</t>
    </rPh>
    <rPh sb="11" eb="14">
      <t>チョウサヒョウ</t>
    </rPh>
    <rPh sb="15" eb="17">
      <t>フツウ</t>
    </rPh>
    <rPh sb="17" eb="19">
      <t>カイケイ</t>
    </rPh>
    <rPh sb="19" eb="21">
      <t>ケッサン</t>
    </rPh>
    <rPh sb="24" eb="27">
      <t>シマネケン</t>
    </rPh>
    <rPh sb="27" eb="29">
      <t>ザイセイ</t>
    </rPh>
    <rPh sb="29" eb="30">
      <t>カ</t>
    </rPh>
    <phoneticPr fontId="6"/>
  </si>
  <si>
    <t>　１)島根県財政の推移（歳出）</t>
    <rPh sb="3" eb="6">
      <t>シマネケン</t>
    </rPh>
    <rPh sb="6" eb="8">
      <t>ザイセイ</t>
    </rPh>
    <rPh sb="9" eb="11">
      <t>スイイ</t>
    </rPh>
    <rPh sb="12" eb="14">
      <t>サイシュツ</t>
    </rPh>
    <phoneticPr fontId="6"/>
  </si>
  <si>
    <t>うち普通建設費
（千円）</t>
    <rPh sb="2" eb="4">
      <t>フツウ</t>
    </rPh>
    <rPh sb="4" eb="7">
      <t>ケンセツヒ</t>
    </rPh>
    <rPh sb="9" eb="11">
      <t>センエン</t>
    </rPh>
    <phoneticPr fontId="1"/>
  </si>
  <si>
    <t>地方債残高
（千円）</t>
    <rPh sb="0" eb="3">
      <t>チホウサイ</t>
    </rPh>
    <rPh sb="3" eb="5">
      <t>ザンダカ</t>
    </rPh>
    <rPh sb="7" eb="9">
      <t>センエン</t>
    </rPh>
    <phoneticPr fontId="1"/>
  </si>
  <si>
    <t>農林水産業費</t>
    <phoneticPr fontId="1"/>
  </si>
  <si>
    <t>商工費</t>
    <phoneticPr fontId="1"/>
  </si>
  <si>
    <t>土木費</t>
    <phoneticPr fontId="1"/>
  </si>
  <si>
    <t>教育費</t>
    <phoneticPr fontId="1"/>
  </si>
  <si>
    <t>公債費</t>
    <phoneticPr fontId="1"/>
  </si>
  <si>
    <t>１３－１（歳入）</t>
    <rPh sb="5" eb="7">
      <t>サイニュウ</t>
    </rPh>
    <phoneticPr fontId="3"/>
  </si>
  <si>
    <t>１３－１（歳出）</t>
    <rPh sb="5" eb="7">
      <t>サイシュツ</t>
    </rPh>
    <phoneticPr fontId="3"/>
  </si>
  <si>
    <t>１２－１（松江）</t>
    <rPh sb="5" eb="7">
      <t>マツエ</t>
    </rPh>
    <phoneticPr fontId="3"/>
  </si>
  <si>
    <t>１２－１（全国）</t>
    <rPh sb="5" eb="7">
      <t>ゼンコク</t>
    </rPh>
    <phoneticPr fontId="3"/>
  </si>
  <si>
    <t>　２)市町村財政の推移（歳入）</t>
    <rPh sb="3" eb="6">
      <t>シチョウソン</t>
    </rPh>
    <rPh sb="6" eb="8">
      <t>ザイセイ</t>
    </rPh>
    <rPh sb="9" eb="11">
      <t>スイイ</t>
    </rPh>
    <rPh sb="12" eb="14">
      <t>サイニュウ</t>
    </rPh>
    <phoneticPr fontId="6"/>
  </si>
  <si>
    <t>総　　額
（百万円）</t>
    <rPh sb="0" eb="1">
      <t>フサ</t>
    </rPh>
    <rPh sb="3" eb="4">
      <t>ガク</t>
    </rPh>
    <rPh sb="6" eb="8">
      <t>ヒャクマン</t>
    </rPh>
    <rPh sb="8" eb="9">
      <t>エン</t>
    </rPh>
    <phoneticPr fontId="3"/>
  </si>
  <si>
    <t>財政力
指数</t>
    <rPh sb="0" eb="3">
      <t>ザイセイリョク</t>
    </rPh>
    <rPh sb="4" eb="6">
      <t>シスウ</t>
    </rPh>
    <phoneticPr fontId="3"/>
  </si>
  <si>
    <t>地方税
（百万円）</t>
    <rPh sb="0" eb="3">
      <t>チホウゼイ</t>
    </rPh>
    <rPh sb="5" eb="7">
      <t>ヒャクマン</t>
    </rPh>
    <rPh sb="7" eb="8">
      <t>エン</t>
    </rPh>
    <phoneticPr fontId="3"/>
  </si>
  <si>
    <t>地方交付税
（百万円）</t>
    <rPh sb="0" eb="1">
      <t>チ</t>
    </rPh>
    <rPh sb="1" eb="2">
      <t>カタ</t>
    </rPh>
    <rPh sb="2" eb="5">
      <t>コウフゼイ</t>
    </rPh>
    <rPh sb="7" eb="9">
      <t>ヒャクマン</t>
    </rPh>
    <rPh sb="9" eb="10">
      <t>エン</t>
    </rPh>
    <phoneticPr fontId="3"/>
  </si>
  <si>
    <t>国庫支出金
（百万円）</t>
    <rPh sb="0" eb="1">
      <t>クニ</t>
    </rPh>
    <rPh sb="1" eb="2">
      <t>コ</t>
    </rPh>
    <rPh sb="2" eb="5">
      <t>シシュツキン</t>
    </rPh>
    <rPh sb="7" eb="9">
      <t>ヒャクマン</t>
    </rPh>
    <rPh sb="9" eb="10">
      <t>エン</t>
    </rPh>
    <phoneticPr fontId="3"/>
  </si>
  <si>
    <t>地方債
（百万円）</t>
    <rPh sb="0" eb="3">
      <t>チホウサイ</t>
    </rPh>
    <rPh sb="5" eb="7">
      <t>ヒャクマン</t>
    </rPh>
    <rPh sb="7" eb="8">
      <t>エン</t>
    </rPh>
    <phoneticPr fontId="3"/>
  </si>
  <si>
    <t>その他
（百万円）</t>
    <rPh sb="2" eb="3">
      <t>タ</t>
    </rPh>
    <rPh sb="5" eb="7">
      <t>ヒャクマン</t>
    </rPh>
    <rPh sb="7" eb="8">
      <t>エン</t>
    </rPh>
    <phoneticPr fontId="3"/>
  </si>
  <si>
    <t>平成</t>
    <rPh sb="0" eb="2">
      <t>ヘイセイ</t>
    </rPh>
    <phoneticPr fontId="15"/>
  </si>
  <si>
    <t>資料出所： 「島根県市町村財政概況」～島根県市町村課</t>
    <rPh sb="0" eb="2">
      <t>シリョウ</t>
    </rPh>
    <rPh sb="2" eb="4">
      <t>シュッショ</t>
    </rPh>
    <rPh sb="7" eb="10">
      <t>シマネケン</t>
    </rPh>
    <rPh sb="10" eb="13">
      <t>シチョウソン</t>
    </rPh>
    <rPh sb="13" eb="15">
      <t>ザイセイ</t>
    </rPh>
    <rPh sb="15" eb="17">
      <t>ガイキョウ</t>
    </rPh>
    <rPh sb="19" eb="22">
      <t>シマネケン</t>
    </rPh>
    <rPh sb="22" eb="25">
      <t>シチョウソン</t>
    </rPh>
    <rPh sb="25" eb="26">
      <t>カ</t>
    </rPh>
    <phoneticPr fontId="3"/>
  </si>
  <si>
    <t>　２)市町村財政の推移（歳出）</t>
    <rPh sb="3" eb="6">
      <t>シチョウソン</t>
    </rPh>
    <rPh sb="6" eb="8">
      <t>ザイセイ</t>
    </rPh>
    <rPh sb="9" eb="11">
      <t>スイイ</t>
    </rPh>
    <rPh sb="12" eb="14">
      <t>サイシュツ</t>
    </rPh>
    <phoneticPr fontId="6"/>
  </si>
  <si>
    <t>歳出総額
（百万円）</t>
    <rPh sb="0" eb="2">
      <t>サイシュツ</t>
    </rPh>
    <rPh sb="2" eb="4">
      <t>ソウガク</t>
    </rPh>
    <rPh sb="6" eb="8">
      <t>ヒャクマン</t>
    </rPh>
    <rPh sb="8" eb="9">
      <t>エン</t>
    </rPh>
    <phoneticPr fontId="3"/>
  </si>
  <si>
    <t>うち普通建設
事業費
（百万円）</t>
    <rPh sb="2" eb="4">
      <t>フツウ</t>
    </rPh>
    <rPh sb="4" eb="6">
      <t>ケンセツ</t>
    </rPh>
    <rPh sb="7" eb="10">
      <t>ジギョウヒ</t>
    </rPh>
    <rPh sb="12" eb="14">
      <t>ヒャクマン</t>
    </rPh>
    <rPh sb="14" eb="15">
      <t>エン</t>
    </rPh>
    <phoneticPr fontId="3"/>
  </si>
  <si>
    <t>地方債残高
（百万円）</t>
    <rPh sb="0" eb="3">
      <t>チホウサイ</t>
    </rPh>
    <rPh sb="3" eb="5">
      <t>ザンダカ</t>
    </rPh>
    <rPh sb="7" eb="9">
      <t>ヒャクマン</t>
    </rPh>
    <rPh sb="9" eb="10">
      <t>エン</t>
    </rPh>
    <phoneticPr fontId="3"/>
  </si>
  <si>
    <t>総務費
（百万円）</t>
    <rPh sb="0" eb="3">
      <t>ソウムヒ</t>
    </rPh>
    <rPh sb="5" eb="7">
      <t>ヒャクマン</t>
    </rPh>
    <rPh sb="7" eb="8">
      <t>エン</t>
    </rPh>
    <phoneticPr fontId="3"/>
  </si>
  <si>
    <t>民生費
（百万円）</t>
    <rPh sb="0" eb="2">
      <t>ミンセイ</t>
    </rPh>
    <rPh sb="2" eb="3">
      <t>ヒ</t>
    </rPh>
    <rPh sb="5" eb="7">
      <t>ヒャクマン</t>
    </rPh>
    <rPh sb="7" eb="8">
      <t>エン</t>
    </rPh>
    <phoneticPr fontId="3"/>
  </si>
  <si>
    <t>農林水産業費
（百万円）</t>
    <rPh sb="0" eb="2">
      <t>ノウリン</t>
    </rPh>
    <rPh sb="2" eb="5">
      <t>スイサンギョウ</t>
    </rPh>
    <rPh sb="5" eb="6">
      <t>ヒ</t>
    </rPh>
    <rPh sb="8" eb="10">
      <t>ヒャクマン</t>
    </rPh>
    <rPh sb="10" eb="11">
      <t>エン</t>
    </rPh>
    <phoneticPr fontId="3"/>
  </si>
  <si>
    <t>土木費
（百万円）</t>
    <rPh sb="0" eb="2">
      <t>ドボク</t>
    </rPh>
    <rPh sb="2" eb="3">
      <t>ヒ</t>
    </rPh>
    <rPh sb="5" eb="7">
      <t>ヒャクマン</t>
    </rPh>
    <rPh sb="7" eb="8">
      <t>エン</t>
    </rPh>
    <phoneticPr fontId="3"/>
  </si>
  <si>
    <t>教育費
（百万円）</t>
    <rPh sb="0" eb="3">
      <t>キョウイクヒ</t>
    </rPh>
    <rPh sb="5" eb="7">
      <t>ヒャクマン</t>
    </rPh>
    <rPh sb="7" eb="8">
      <t>エン</t>
    </rPh>
    <phoneticPr fontId="3"/>
  </si>
  <si>
    <t>公債費
（百万円）</t>
    <rPh sb="0" eb="3">
      <t>コウサイヒ</t>
    </rPh>
    <rPh sb="5" eb="7">
      <t>ヒャクマン</t>
    </rPh>
    <rPh sb="7" eb="8">
      <t>エン</t>
    </rPh>
    <phoneticPr fontId="3"/>
  </si>
  <si>
    <t>１３－２（歳入）</t>
    <rPh sb="5" eb="7">
      <t>サイニュウ</t>
    </rPh>
    <phoneticPr fontId="3"/>
  </si>
  <si>
    <t>１３－２（歳出）</t>
    <rPh sb="5" eb="7">
      <t>サイシュツ</t>
    </rPh>
    <phoneticPr fontId="3"/>
  </si>
  <si>
    <t>14．教育</t>
    <rPh sb="3" eb="5">
      <t>キョウイク</t>
    </rPh>
    <phoneticPr fontId="3"/>
  </si>
  <si>
    <t>　１)学校数（本校＋分校）の推移</t>
    <rPh sb="3" eb="5">
      <t>ガッコウ</t>
    </rPh>
    <rPh sb="5" eb="6">
      <t>スウ</t>
    </rPh>
    <rPh sb="7" eb="9">
      <t>ホンコウ</t>
    </rPh>
    <rPh sb="10" eb="12">
      <t>ブンコウ</t>
    </rPh>
    <rPh sb="14" eb="16">
      <t>スイイ</t>
    </rPh>
    <phoneticPr fontId="3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</si>
  <si>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</si>
  <si>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幼稚園</t>
    <rPh sb="0" eb="3">
      <t>ヨウチエン</t>
    </rPh>
    <phoneticPr fontId="3"/>
  </si>
  <si>
    <t>小学校</t>
    <phoneticPr fontId="3"/>
  </si>
  <si>
    <t>中学校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</si>
  <si>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</si>
  <si>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</si>
  <si>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(園)※</t>
    <rPh sb="1" eb="2">
      <t>エン</t>
    </rPh>
    <phoneticPr fontId="3"/>
  </si>
  <si>
    <t>(校)</t>
    <rPh sb="1" eb="2">
      <t>コウ</t>
    </rPh>
    <phoneticPr fontId="3"/>
  </si>
  <si>
    <t>資料出所： 「学校基本調査」～文部科学省</t>
    <rPh sb="0" eb="2">
      <t>シリョウ</t>
    </rPh>
    <rPh sb="2" eb="4">
      <t>シュッショ</t>
    </rPh>
    <rPh sb="7" eb="9">
      <t>ガッコウ</t>
    </rPh>
    <rPh sb="9" eb="11">
      <t>キホン</t>
    </rPh>
    <rPh sb="11" eb="13">
      <t>チョウサ</t>
    </rPh>
    <rPh sb="15" eb="17">
      <t>モンブ</t>
    </rPh>
    <rPh sb="17" eb="20">
      <t>カガクショウ</t>
    </rPh>
    <phoneticPr fontId="3"/>
  </si>
  <si>
    <t>※ 「幼保連携型認定こども園」は、幼稚園に含む。（平成27年度～）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7" eb="20">
      <t>ヨウチエン</t>
    </rPh>
    <rPh sb="21" eb="22">
      <t>フク</t>
    </rPh>
    <rPh sb="25" eb="27">
      <t>ヘイセイ</t>
    </rPh>
    <rPh sb="29" eb="31">
      <t>ネンド</t>
    </rPh>
    <phoneticPr fontId="3"/>
  </si>
  <si>
    <t>　２)園児・児童・生徒数の推移</t>
    <rPh sb="3" eb="5">
      <t>エンジ</t>
    </rPh>
    <rPh sb="6" eb="8">
      <t>ジドウ</t>
    </rPh>
    <rPh sb="9" eb="11">
      <t>セイト</t>
    </rPh>
    <rPh sb="11" eb="12">
      <t>スウ</t>
    </rPh>
    <rPh sb="13" eb="15">
      <t>スイイ</t>
    </rPh>
    <phoneticPr fontId="3"/>
  </si>
  <si>
    <t>義務教育学校</t>
    <rPh sb="0" eb="6">
      <t>ギムキョウイクガッコウ</t>
    </rPh>
    <phoneticPr fontId="3"/>
  </si>
  <si>
    <t>(人)※</t>
    <rPh sb="1" eb="2">
      <t>ヒト</t>
    </rPh>
    <phoneticPr fontId="3"/>
  </si>
  <si>
    <t>(人)</t>
    <rPh sb="1" eb="2">
      <t>ヒト</t>
    </rPh>
    <phoneticPr fontId="3"/>
  </si>
  <si>
    <t>（人）</t>
    <rPh sb="1" eb="2">
      <t>ニン</t>
    </rPh>
    <phoneticPr fontId="3"/>
  </si>
  <si>
    <t>※ 「幼保連携型認定こども園」は、幼稚園に含む。（平成２７年度～）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7" eb="20">
      <t>ヨウチエン</t>
    </rPh>
    <rPh sb="21" eb="22">
      <t>フク</t>
    </rPh>
    <rPh sb="25" eb="27">
      <t>ヘイセイ</t>
    </rPh>
    <rPh sb="29" eb="31">
      <t>ネンド</t>
    </rPh>
    <phoneticPr fontId="3"/>
  </si>
  <si>
    <t>　３)高等学校卒業者の進学･就職状況</t>
    <rPh sb="3" eb="5">
      <t>コウトウ</t>
    </rPh>
    <rPh sb="5" eb="7">
      <t>ガッコウ</t>
    </rPh>
    <rPh sb="7" eb="10">
      <t>ソツギョウシャ</t>
    </rPh>
    <rPh sb="11" eb="13">
      <t>シンガク</t>
    </rPh>
    <rPh sb="14" eb="16">
      <t>シュウショク</t>
    </rPh>
    <rPh sb="16" eb="18">
      <t>ジョウキョウ</t>
    </rPh>
    <phoneticPr fontId="3"/>
  </si>
  <si>
    <t>中学校卒業者</t>
    <rPh sb="0" eb="3">
      <t>チュウガッコウ</t>
    </rPh>
    <rPh sb="3" eb="6">
      <t>ソツギョウシャ</t>
    </rPh>
    <phoneticPr fontId="3"/>
  </si>
  <si>
    <t>高等学校卒業者</t>
    <rPh sb="0" eb="2">
      <t>コウトウ</t>
    </rPh>
    <rPh sb="2" eb="4">
      <t>ガッコウ</t>
    </rPh>
    <rPh sb="4" eb="7">
      <t>ソツギョウシャ</t>
    </rPh>
    <phoneticPr fontId="3"/>
  </si>
  <si>
    <t>卒業者</t>
    <rPh sb="0" eb="3">
      <t>ソツギョウシャ</t>
    </rPh>
    <phoneticPr fontId="3"/>
  </si>
  <si>
    <t>高等学校等
進学者</t>
    <rPh sb="0" eb="2">
      <t>コウトウ</t>
    </rPh>
    <rPh sb="2" eb="4">
      <t>ガッコウ</t>
    </rPh>
    <rPh sb="4" eb="5">
      <t>トウ</t>
    </rPh>
    <rPh sb="6" eb="9">
      <t>シンガクシャ</t>
    </rPh>
    <phoneticPr fontId="3"/>
  </si>
  <si>
    <t>高等学校等進学率</t>
    <rPh sb="0" eb="2">
      <t>コウトウ</t>
    </rPh>
    <rPh sb="2" eb="4">
      <t>ガッコウ</t>
    </rPh>
    <rPh sb="4" eb="5">
      <t>トウ</t>
    </rPh>
    <rPh sb="5" eb="8">
      <t>シンガクリツ</t>
    </rPh>
    <phoneticPr fontId="3"/>
  </si>
  <si>
    <t>就職者</t>
    <rPh sb="0" eb="1">
      <t>シュウ</t>
    </rPh>
    <rPh sb="1" eb="2">
      <t>ショク</t>
    </rPh>
    <rPh sb="2" eb="3">
      <t>シャ</t>
    </rPh>
    <phoneticPr fontId="3"/>
  </si>
  <si>
    <t>就職率</t>
    <rPh sb="0" eb="1">
      <t>シュウ</t>
    </rPh>
    <rPh sb="1" eb="2">
      <t>ショク</t>
    </rPh>
    <rPh sb="2" eb="3">
      <t>リツ</t>
    </rPh>
    <phoneticPr fontId="3"/>
  </si>
  <si>
    <t>大学等
進学者</t>
    <rPh sb="0" eb="2">
      <t>ダイガク</t>
    </rPh>
    <rPh sb="2" eb="3">
      <t>トウ</t>
    </rPh>
    <rPh sb="4" eb="7">
      <t>シンガクシャ</t>
    </rPh>
    <phoneticPr fontId="3"/>
  </si>
  <si>
    <t>大学等進学率</t>
    <rPh sb="0" eb="2">
      <t>ダイガク</t>
    </rPh>
    <rPh sb="2" eb="3">
      <t>トウ</t>
    </rPh>
    <rPh sb="3" eb="6">
      <t>シンガクリツ</t>
    </rPh>
    <phoneticPr fontId="3"/>
  </si>
  <si>
    <t>専修学校
進学者</t>
    <rPh sb="0" eb="2">
      <t>センシュウ</t>
    </rPh>
    <rPh sb="2" eb="4">
      <t>ガッコウ</t>
    </rPh>
    <rPh sb="5" eb="7">
      <t>シンガク</t>
    </rPh>
    <rPh sb="7" eb="8">
      <t>シャ</t>
    </rPh>
    <phoneticPr fontId="3"/>
  </si>
  <si>
    <t>専修学校進学率</t>
    <rPh sb="0" eb="2">
      <t>センシュウ</t>
    </rPh>
    <rPh sb="2" eb="4">
      <t>ガッコウ</t>
    </rPh>
    <rPh sb="4" eb="6">
      <t>シンガク</t>
    </rPh>
    <rPh sb="6" eb="7">
      <t>リツ</t>
    </rPh>
    <phoneticPr fontId="3"/>
  </si>
  <si>
    <t>通信制課程を含む</t>
    <rPh sb="0" eb="3">
      <t>ツウシンセイ</t>
    </rPh>
    <rPh sb="3" eb="5">
      <t>カテイ</t>
    </rPh>
    <rPh sb="6" eb="7">
      <t>フク</t>
    </rPh>
    <phoneticPr fontId="3"/>
  </si>
  <si>
    <t>通信制課程を除く</t>
    <rPh sb="0" eb="2">
      <t>ツウシン</t>
    </rPh>
    <rPh sb="2" eb="3">
      <t>セイ</t>
    </rPh>
    <rPh sb="3" eb="5">
      <t>カテイ</t>
    </rPh>
    <rPh sb="6" eb="7">
      <t>ノゾ</t>
    </rPh>
    <phoneticPr fontId="3"/>
  </si>
  <si>
    <t>通信教育部を含む</t>
    <rPh sb="0" eb="2">
      <t>ツウシン</t>
    </rPh>
    <rPh sb="2" eb="4">
      <t>キョウイク</t>
    </rPh>
    <rPh sb="4" eb="5">
      <t>ブ</t>
    </rPh>
    <rPh sb="6" eb="7">
      <t>フク</t>
    </rPh>
    <phoneticPr fontId="3"/>
  </si>
  <si>
    <t>通信教育部を除く</t>
    <rPh sb="0" eb="2">
      <t>ツウシン</t>
    </rPh>
    <rPh sb="2" eb="4">
      <t>キョウイク</t>
    </rPh>
    <rPh sb="4" eb="5">
      <t>ブ</t>
    </rPh>
    <rPh sb="6" eb="7">
      <t>ノゾ</t>
    </rPh>
    <phoneticPr fontId="3"/>
  </si>
  <si>
    <t>うち　　　県外</t>
    <rPh sb="5" eb="7">
      <t>ケンガイ</t>
    </rPh>
    <phoneticPr fontId="3"/>
  </si>
  <si>
    <t>県外　　　比率</t>
    <rPh sb="0" eb="2">
      <t>ケンガイ</t>
    </rPh>
    <rPh sb="5" eb="7">
      <t>ヒリツ</t>
    </rPh>
    <phoneticPr fontId="3"/>
  </si>
  <si>
    <t>うち
県外</t>
    <rPh sb="3" eb="5">
      <t>ケンガイ</t>
    </rPh>
    <phoneticPr fontId="3"/>
  </si>
  <si>
    <t>県外　　　　比率</t>
    <rPh sb="0" eb="2">
      <t>ケンガイ</t>
    </rPh>
    <rPh sb="6" eb="8">
      <t>ヒリツ</t>
    </rPh>
    <phoneticPr fontId="3"/>
  </si>
  <si>
    <t>.</t>
    <phoneticPr fontId="3"/>
  </si>
  <si>
    <t>※ 各年とも３月卒業者について、５月１日現在の卒業後の状況を調査</t>
    <rPh sb="2" eb="4">
      <t>カクネン</t>
    </rPh>
    <rPh sb="7" eb="8">
      <t>ガツ</t>
    </rPh>
    <rPh sb="8" eb="11">
      <t>ソツギョウシャ</t>
    </rPh>
    <rPh sb="17" eb="18">
      <t>ガツ</t>
    </rPh>
    <rPh sb="19" eb="20">
      <t>ニチ</t>
    </rPh>
    <rPh sb="20" eb="22">
      <t>ゲンザイ</t>
    </rPh>
    <rPh sb="23" eb="25">
      <t>ソツギョウ</t>
    </rPh>
    <rPh sb="25" eb="26">
      <t>ゴ</t>
    </rPh>
    <rPh sb="27" eb="29">
      <t>ジョウキョウ</t>
    </rPh>
    <rPh sb="30" eb="32">
      <t>チョウサ</t>
    </rPh>
    <phoneticPr fontId="3"/>
  </si>
  <si>
    <t>※ 専修学校進学者の数値は平成3年から公表開始</t>
    <rPh sb="2" eb="4">
      <t>センシュウ</t>
    </rPh>
    <rPh sb="4" eb="6">
      <t>ガッコウ</t>
    </rPh>
    <rPh sb="6" eb="9">
      <t>シンガクシャ</t>
    </rPh>
    <rPh sb="10" eb="12">
      <t>スウチ</t>
    </rPh>
    <rPh sb="13" eb="15">
      <t>ヘイセイ</t>
    </rPh>
    <rPh sb="16" eb="17">
      <t>ネン</t>
    </rPh>
    <rPh sb="19" eb="21">
      <t>コウヒョウ</t>
    </rPh>
    <rPh sb="21" eb="23">
      <t>カイシ</t>
    </rPh>
    <phoneticPr fontId="3"/>
  </si>
  <si>
    <t>就職率</t>
    <rPh sb="0" eb="2">
      <t>シュウショク</t>
    </rPh>
    <rPh sb="2" eb="3">
      <t>リツ</t>
    </rPh>
    <phoneticPr fontId="3"/>
  </si>
  <si>
    <t>大学等
進学者</t>
    <rPh sb="0" eb="2">
      <t>ダイガク</t>
    </rPh>
    <rPh sb="2" eb="3">
      <t>トウ</t>
    </rPh>
    <rPh sb="4" eb="6">
      <t>シンガク</t>
    </rPh>
    <rPh sb="6" eb="7">
      <t>シャ</t>
    </rPh>
    <phoneticPr fontId="3"/>
  </si>
  <si>
    <t>１４－３（島根県）</t>
    <rPh sb="5" eb="8">
      <t>シマネケン</t>
    </rPh>
    <phoneticPr fontId="3"/>
  </si>
  <si>
    <t>１４－３（全国）</t>
    <rPh sb="5" eb="7">
      <t>ゼンコク</t>
    </rPh>
    <phoneticPr fontId="3"/>
  </si>
  <si>
    <t>15．労働</t>
    <rPh sb="3" eb="5">
      <t>ロウドウ</t>
    </rPh>
    <phoneticPr fontId="3"/>
  </si>
  <si>
    <t>　１)有効求人数、有効求職者数及び有効求人倍率の推移</t>
    <rPh sb="3" eb="5">
      <t>ユウコウ</t>
    </rPh>
    <rPh sb="5" eb="7">
      <t>キュウジン</t>
    </rPh>
    <rPh sb="7" eb="8">
      <t>スウ</t>
    </rPh>
    <rPh sb="9" eb="11">
      <t>ユウコウ</t>
    </rPh>
    <rPh sb="11" eb="13">
      <t>キュウショク</t>
    </rPh>
    <rPh sb="13" eb="14">
      <t>シャ</t>
    </rPh>
    <rPh sb="14" eb="15">
      <t>スウ</t>
    </rPh>
    <rPh sb="15" eb="16">
      <t>オヨ</t>
    </rPh>
    <rPh sb="17" eb="19">
      <t>ユウコウ</t>
    </rPh>
    <rPh sb="19" eb="21">
      <t>キュウジン</t>
    </rPh>
    <rPh sb="21" eb="23">
      <t>バイリツ</t>
    </rPh>
    <rPh sb="24" eb="26">
      <t>スイイ</t>
    </rPh>
    <phoneticPr fontId="3"/>
  </si>
  <si>
    <t>求人数</t>
    <rPh sb="0" eb="3">
      <t>キュウジンスウ</t>
    </rPh>
    <phoneticPr fontId="3"/>
  </si>
  <si>
    <t>求職者数</t>
    <rPh sb="0" eb="2">
      <t>キュウショク</t>
    </rPh>
    <rPh sb="2" eb="3">
      <t>シャ</t>
    </rPh>
    <rPh sb="3" eb="4">
      <t>スウ</t>
    </rPh>
    <phoneticPr fontId="3"/>
  </si>
  <si>
    <t>有効求人倍率</t>
    <rPh sb="0" eb="2">
      <t>ユウコウ</t>
    </rPh>
    <rPh sb="2" eb="4">
      <t>キュウジン</t>
    </rPh>
    <rPh sb="4" eb="6">
      <t>バイリツ</t>
    </rPh>
    <phoneticPr fontId="3"/>
  </si>
  <si>
    <t>(倍)</t>
    <rPh sb="1" eb="2">
      <t>バイ</t>
    </rPh>
    <phoneticPr fontId="3"/>
  </si>
  <si>
    <t>資料出所： 「職業安定業務統計」～厚生労働省</t>
    <rPh sb="0" eb="2">
      <t>シリョウ</t>
    </rPh>
    <rPh sb="2" eb="4">
      <t>シュッショ</t>
    </rPh>
    <rPh sb="7" eb="9">
      <t>ショクギョウ</t>
    </rPh>
    <rPh sb="9" eb="11">
      <t>アンテイ</t>
    </rPh>
    <rPh sb="11" eb="13">
      <t>ギョウム</t>
    </rPh>
    <rPh sb="13" eb="15">
      <t>トウケイ</t>
    </rPh>
    <rPh sb="17" eb="19">
      <t>コウセイ</t>
    </rPh>
    <rPh sb="19" eb="21">
      <t>ロウドウ</t>
    </rPh>
    <rPh sb="21" eb="22">
      <t>ショウ</t>
    </rPh>
    <phoneticPr fontId="3"/>
  </si>
  <si>
    <t>　２)新規求人数、新規求職申込件数及び新規求人倍率の推移</t>
    <rPh sb="3" eb="5">
      <t>シンキ</t>
    </rPh>
    <rPh sb="5" eb="7">
      <t>キュウジン</t>
    </rPh>
    <rPh sb="7" eb="8">
      <t>スウ</t>
    </rPh>
    <rPh sb="9" eb="11">
      <t>シンキ</t>
    </rPh>
    <rPh sb="11" eb="13">
      <t>キュウショク</t>
    </rPh>
    <rPh sb="13" eb="15">
      <t>モウシコミ</t>
    </rPh>
    <rPh sb="15" eb="16">
      <t>ケン</t>
    </rPh>
    <rPh sb="16" eb="17">
      <t>スウ</t>
    </rPh>
    <rPh sb="17" eb="18">
      <t>オヨ</t>
    </rPh>
    <rPh sb="19" eb="21">
      <t>シンキ</t>
    </rPh>
    <rPh sb="21" eb="23">
      <t>キュウジン</t>
    </rPh>
    <rPh sb="23" eb="25">
      <t>バイリツ</t>
    </rPh>
    <rPh sb="26" eb="28">
      <t>スイイ</t>
    </rPh>
    <phoneticPr fontId="3"/>
  </si>
  <si>
    <t>求職申込　　　　　件数</t>
    <rPh sb="0" eb="2">
      <t>キュウショク</t>
    </rPh>
    <rPh sb="2" eb="4">
      <t>モウシコミ</t>
    </rPh>
    <rPh sb="9" eb="11">
      <t>ケンスウ</t>
    </rPh>
    <phoneticPr fontId="3"/>
  </si>
  <si>
    <t>新規求人倍率</t>
    <rPh sb="0" eb="2">
      <t>シンキ</t>
    </rPh>
    <rPh sb="2" eb="4">
      <t>キュウジン</t>
    </rPh>
    <rPh sb="4" eb="6">
      <t>バイリツ</t>
    </rPh>
    <phoneticPr fontId="3"/>
  </si>
  <si>
    <t>16．居住</t>
    <rPh sb="3" eb="5">
      <t>キョジュウ</t>
    </rPh>
    <phoneticPr fontId="3"/>
  </si>
  <si>
    <t>　１)新設住宅着工戸数の推移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phoneticPr fontId="3"/>
  </si>
  <si>
    <t>利用関係別新設住宅着工戸数</t>
    <rPh sb="5" eb="7">
      <t>シンセツ</t>
    </rPh>
    <rPh sb="12" eb="13">
      <t>スウ</t>
    </rPh>
    <phoneticPr fontId="3"/>
  </si>
  <si>
    <t>新設住宅着工戸数</t>
    <rPh sb="0" eb="2">
      <t>シンセツ</t>
    </rPh>
    <rPh sb="2" eb="4">
      <t>ジュウタク</t>
    </rPh>
    <rPh sb="4" eb="6">
      <t>チャッコウ</t>
    </rPh>
    <rPh sb="6" eb="7">
      <t>ト</t>
    </rPh>
    <rPh sb="7" eb="8">
      <t>カズ</t>
    </rPh>
    <phoneticPr fontId="3"/>
  </si>
  <si>
    <t>増加率</t>
    <rPh sb="0" eb="2">
      <t>ゾウカ</t>
    </rPh>
    <rPh sb="2" eb="3">
      <t>リツ</t>
    </rPh>
    <phoneticPr fontId="3"/>
  </si>
  <si>
    <t>持家</t>
    <rPh sb="0" eb="2">
      <t>モチイエ</t>
    </rPh>
    <phoneticPr fontId="3"/>
  </si>
  <si>
    <t>貸家</t>
    <rPh sb="0" eb="2">
      <t>カシヤ</t>
    </rPh>
    <phoneticPr fontId="3"/>
  </si>
  <si>
    <t>給与住宅</t>
    <rPh sb="0" eb="2">
      <t>キュウヨ</t>
    </rPh>
    <rPh sb="2" eb="4">
      <t>ジュウタク</t>
    </rPh>
    <phoneticPr fontId="3"/>
  </si>
  <si>
    <t>分譲住宅</t>
    <rPh sb="0" eb="2">
      <t>ブンジョウ</t>
    </rPh>
    <rPh sb="2" eb="4">
      <t>ジュウタク</t>
    </rPh>
    <phoneticPr fontId="3"/>
  </si>
  <si>
    <t>(戸)</t>
    <rPh sb="1" eb="2">
      <t>コ</t>
    </rPh>
    <phoneticPr fontId="3"/>
  </si>
  <si>
    <t>資料出所： 「建築統計年報」～国土交通省</t>
    <rPh sb="0" eb="2">
      <t>シリョウ</t>
    </rPh>
    <rPh sb="2" eb="4">
      <t>シュッショ</t>
    </rPh>
    <rPh sb="7" eb="9">
      <t>ケンチク</t>
    </rPh>
    <rPh sb="9" eb="11">
      <t>トウケイ</t>
    </rPh>
    <rPh sb="11" eb="12">
      <t>ネン</t>
    </rPh>
    <rPh sb="15" eb="17">
      <t>コクド</t>
    </rPh>
    <rPh sb="17" eb="20">
      <t>コウツウショウ</t>
    </rPh>
    <phoneticPr fontId="3"/>
  </si>
  <si>
    <t>(千戸)</t>
    <rPh sb="1" eb="2">
      <t>セン</t>
    </rPh>
    <rPh sb="2" eb="3">
      <t>コ</t>
    </rPh>
    <phoneticPr fontId="3"/>
  </si>
  <si>
    <t>資料出所：「建築統計年報」～国土交通省</t>
    <rPh sb="0" eb="2">
      <t>シリョウ</t>
    </rPh>
    <rPh sb="2" eb="4">
      <t>シュッショ</t>
    </rPh>
    <rPh sb="6" eb="8">
      <t>ケンチク</t>
    </rPh>
    <rPh sb="8" eb="10">
      <t>トウケイ</t>
    </rPh>
    <rPh sb="10" eb="11">
      <t>ネン</t>
    </rPh>
    <rPh sb="14" eb="16">
      <t>コクド</t>
    </rPh>
    <rPh sb="16" eb="19">
      <t>コウツウショウ</t>
    </rPh>
    <phoneticPr fontId="3"/>
  </si>
  <si>
    <t>１６－１（島根県）</t>
    <rPh sb="5" eb="8">
      <t>シマネケン</t>
    </rPh>
    <phoneticPr fontId="3"/>
  </si>
  <si>
    <t>１６－１（全国）</t>
    <rPh sb="5" eb="7">
      <t>ゼンコク</t>
    </rPh>
    <phoneticPr fontId="3"/>
  </si>
  <si>
    <t>17．健康・医療</t>
    <rPh sb="3" eb="5">
      <t>ケンコウ</t>
    </rPh>
    <rPh sb="6" eb="8">
      <t>イリョウ</t>
    </rPh>
    <phoneticPr fontId="3"/>
  </si>
  <si>
    <t>　１)合計特殊出生率の推移</t>
    <rPh sb="3" eb="5">
      <t>ゴウケイ</t>
    </rPh>
    <rPh sb="5" eb="7">
      <t>トクシュ</t>
    </rPh>
    <rPh sb="7" eb="9">
      <t>シュッショウ</t>
    </rPh>
    <rPh sb="9" eb="10">
      <t>リツ</t>
    </rPh>
    <rPh sb="11" eb="13">
      <t>スイイ</t>
    </rPh>
    <phoneticPr fontId="3"/>
  </si>
  <si>
    <t>暦年</t>
    <rPh sb="0" eb="1">
      <t>レキ</t>
    </rPh>
    <rPh sb="1" eb="2">
      <t>ネン</t>
    </rPh>
    <phoneticPr fontId="3"/>
  </si>
  <si>
    <t>資料出所： 「人口動態統計」～厚生労働省</t>
    <rPh sb="0" eb="2">
      <t>シリョウ</t>
    </rPh>
    <rPh sb="2" eb="4">
      <t>シュッショ</t>
    </rPh>
    <rPh sb="7" eb="9">
      <t>ジンコウ</t>
    </rPh>
    <rPh sb="9" eb="11">
      <t>ドウタイ</t>
    </rPh>
    <rPh sb="11" eb="13">
      <t>トウケイ</t>
    </rPh>
    <rPh sb="15" eb="17">
      <t>コウセイ</t>
    </rPh>
    <rPh sb="17" eb="20">
      <t>ロウドウショウ</t>
    </rPh>
    <phoneticPr fontId="3"/>
  </si>
  <si>
    <t xml:space="preserve">※ 平成7年から公表開始             </t>
    <rPh sb="2" eb="4">
      <t>ヘイセイ</t>
    </rPh>
    <rPh sb="5" eb="6">
      <t>ネン</t>
    </rPh>
    <rPh sb="8" eb="10">
      <t>コウヒョウ</t>
    </rPh>
    <rPh sb="10" eb="12">
      <t>カイシ</t>
    </rPh>
    <phoneticPr fontId="3"/>
  </si>
  <si>
    <t>　２)人口10万人当たりの主な死因別死亡率の推移</t>
    <rPh sb="3" eb="5">
      <t>ジンコウ</t>
    </rPh>
    <rPh sb="7" eb="9">
      <t>マンニン</t>
    </rPh>
    <rPh sb="9" eb="10">
      <t>ア</t>
    </rPh>
    <rPh sb="13" eb="14">
      <t>オモ</t>
    </rPh>
    <rPh sb="15" eb="17">
      <t>シイン</t>
    </rPh>
    <rPh sb="17" eb="18">
      <t>ベツ</t>
    </rPh>
    <rPh sb="18" eb="21">
      <t>シボウリツ</t>
    </rPh>
    <rPh sb="22" eb="24">
      <t>スイイ</t>
    </rPh>
    <phoneticPr fontId="3"/>
  </si>
  <si>
    <t>結核　</t>
    <phoneticPr fontId="3"/>
  </si>
  <si>
    <t>悪性新生物</t>
  </si>
  <si>
    <t>糖尿病　</t>
    <phoneticPr fontId="3"/>
  </si>
  <si>
    <t>高血圧性疾患</t>
    <phoneticPr fontId="3"/>
  </si>
  <si>
    <t>心疾患　</t>
    <phoneticPr fontId="3"/>
  </si>
  <si>
    <t>脳血管
疾患</t>
    <phoneticPr fontId="3"/>
  </si>
  <si>
    <t>肺炎　</t>
    <phoneticPr fontId="3"/>
  </si>
  <si>
    <t>誤嚥性
肺炎</t>
    <rPh sb="0" eb="3">
      <t>ゴエンセイ</t>
    </rPh>
    <rPh sb="4" eb="6">
      <t>ハイエン</t>
    </rPh>
    <phoneticPr fontId="3"/>
  </si>
  <si>
    <t>慢性閉塞性肺疾患　</t>
    <rPh sb="5" eb="6">
      <t>ハイ</t>
    </rPh>
    <rPh sb="6" eb="8">
      <t>シッカン</t>
    </rPh>
    <phoneticPr fontId="3"/>
  </si>
  <si>
    <t>肝疾患　</t>
    <phoneticPr fontId="3"/>
  </si>
  <si>
    <t>腎不全　</t>
    <phoneticPr fontId="3"/>
  </si>
  <si>
    <t>老衰　</t>
    <phoneticPr fontId="3"/>
  </si>
  <si>
    <t>不慮の
事故　</t>
    <phoneticPr fontId="3"/>
  </si>
  <si>
    <t>自死　</t>
    <rPh sb="1" eb="2">
      <t>シ</t>
    </rPh>
    <phoneticPr fontId="3"/>
  </si>
  <si>
    <t>平成</t>
    <phoneticPr fontId="3"/>
  </si>
  <si>
    <t>資料出所： 「人口動態調査」～厚生労働省</t>
    <rPh sb="0" eb="2">
      <t>シリョウ</t>
    </rPh>
    <rPh sb="2" eb="4">
      <t>シュッショ</t>
    </rPh>
    <rPh sb="7" eb="9">
      <t>ジンコウ</t>
    </rPh>
    <rPh sb="9" eb="11">
      <t>ドウタイ</t>
    </rPh>
    <rPh sb="11" eb="13">
      <t>チョウサ</t>
    </rPh>
    <rPh sb="15" eb="17">
      <t>コウセイ</t>
    </rPh>
    <rPh sb="17" eb="20">
      <t>ロウドウショウ</t>
    </rPh>
    <phoneticPr fontId="3"/>
  </si>
  <si>
    <t>1..7</t>
    <phoneticPr fontId="3"/>
  </si>
  <si>
    <t>１７－２（島根県）</t>
    <rPh sb="5" eb="8">
      <t>シマネケン</t>
    </rPh>
    <phoneticPr fontId="3"/>
  </si>
  <si>
    <t>１７－２（全国）</t>
    <rPh sb="5" eb="7">
      <t>ゼンコク</t>
    </rPh>
    <phoneticPr fontId="3"/>
  </si>
  <si>
    <t>　３)医療施設数の推移</t>
    <rPh sb="3" eb="5">
      <t>イリョウ</t>
    </rPh>
    <rPh sb="5" eb="7">
      <t>シセツ</t>
    </rPh>
    <rPh sb="7" eb="8">
      <t>スウ</t>
    </rPh>
    <rPh sb="9" eb="11">
      <t>スイイ</t>
    </rPh>
    <phoneticPr fontId="3"/>
  </si>
  <si>
    <t>施設数</t>
    <rPh sb="0" eb="3">
      <t>シセツスウ</t>
    </rPh>
    <phoneticPr fontId="3"/>
  </si>
  <si>
    <t>病院</t>
    <rPh sb="0" eb="2">
      <t>ビョウイン</t>
    </rPh>
    <phoneticPr fontId="3"/>
  </si>
  <si>
    <t>一般        診療所</t>
    <rPh sb="0" eb="2">
      <t>イッパン</t>
    </rPh>
    <rPh sb="10" eb="12">
      <t>シンリョウ</t>
    </rPh>
    <rPh sb="12" eb="13">
      <t>ショ</t>
    </rPh>
    <phoneticPr fontId="3"/>
  </si>
  <si>
    <t>歯科        診療所</t>
    <rPh sb="0" eb="2">
      <t>シカ</t>
    </rPh>
    <rPh sb="10" eb="12">
      <t>シンリョウ</t>
    </rPh>
    <rPh sb="12" eb="13">
      <t>ショ</t>
    </rPh>
    <phoneticPr fontId="3"/>
  </si>
  <si>
    <t>資料出所： 「医療施設（動態）調査」～厚生労働省</t>
    <rPh sb="0" eb="2">
      <t>シリョウ</t>
    </rPh>
    <rPh sb="2" eb="4">
      <t>シュッショ</t>
    </rPh>
    <rPh sb="7" eb="9">
      <t>イリョウ</t>
    </rPh>
    <rPh sb="9" eb="11">
      <t>シセツ</t>
    </rPh>
    <rPh sb="12" eb="14">
      <t>ドウタイ</t>
    </rPh>
    <rPh sb="15" eb="17">
      <t>チョウサ</t>
    </rPh>
    <rPh sb="19" eb="21">
      <t>コウセイ</t>
    </rPh>
    <rPh sb="21" eb="23">
      <t>ロウドウ</t>
    </rPh>
    <rPh sb="23" eb="24">
      <t>ショウ</t>
    </rPh>
    <phoneticPr fontId="3"/>
  </si>
  <si>
    <t>※ 平成7年から公表開始</t>
    <rPh sb="2" eb="4">
      <t>ヘイセイ</t>
    </rPh>
    <rPh sb="5" eb="6">
      <t>ネン</t>
    </rPh>
    <rPh sb="8" eb="10">
      <t>コウヒョウ</t>
    </rPh>
    <rPh sb="10" eb="12">
      <t>カイシ</t>
    </rPh>
    <phoneticPr fontId="3"/>
  </si>
  <si>
    <t>　４)人口10万人当たりの医療施設数の推移</t>
    <rPh sb="3" eb="5">
      <t>ジンコウ</t>
    </rPh>
    <rPh sb="7" eb="9">
      <t>マンニン</t>
    </rPh>
    <rPh sb="9" eb="10">
      <t>ア</t>
    </rPh>
    <rPh sb="13" eb="15">
      <t>イリョウ</t>
    </rPh>
    <rPh sb="15" eb="17">
      <t>シセツ</t>
    </rPh>
    <rPh sb="17" eb="18">
      <t>スウ</t>
    </rPh>
    <rPh sb="19" eb="21">
      <t>スイイ</t>
    </rPh>
    <phoneticPr fontId="3"/>
  </si>
  <si>
    <t>人口10万人当たりの施設数</t>
    <rPh sb="0" eb="2">
      <t>ジンコウ</t>
    </rPh>
    <rPh sb="4" eb="6">
      <t>マンニン</t>
    </rPh>
    <rPh sb="6" eb="7">
      <t>ア</t>
    </rPh>
    <rPh sb="10" eb="13">
      <t>シセツスウ</t>
    </rPh>
    <phoneticPr fontId="3"/>
  </si>
  <si>
    <t>　５)医療関係者数の推移</t>
    <rPh sb="3" eb="5">
      <t>イリョウ</t>
    </rPh>
    <rPh sb="5" eb="7">
      <t>カンケイ</t>
    </rPh>
    <rPh sb="7" eb="8">
      <t>シャ</t>
    </rPh>
    <rPh sb="8" eb="9">
      <t>スウ</t>
    </rPh>
    <rPh sb="10" eb="12">
      <t>スイイ</t>
    </rPh>
    <phoneticPr fontId="3"/>
  </si>
  <si>
    <t>各年12月31日現在</t>
    <rPh sb="0" eb="1">
      <t>カク</t>
    </rPh>
    <rPh sb="1" eb="2">
      <t>ネン</t>
    </rPh>
    <rPh sb="4" eb="5">
      <t>ガツ</t>
    </rPh>
    <rPh sb="7" eb="8">
      <t>ニチ</t>
    </rPh>
    <rPh sb="8" eb="10">
      <t>ゲンザイ</t>
    </rPh>
    <phoneticPr fontId="3"/>
  </si>
  <si>
    <t>医療関係者数</t>
    <rPh sb="0" eb="2">
      <t>イリョウ</t>
    </rPh>
    <rPh sb="2" eb="4">
      <t>カンケイ</t>
    </rPh>
    <rPh sb="5" eb="6">
      <t>スウ</t>
    </rPh>
    <phoneticPr fontId="3"/>
  </si>
  <si>
    <t>医師</t>
    <rPh sb="0" eb="2">
      <t>イシ</t>
    </rPh>
    <phoneticPr fontId="3"/>
  </si>
  <si>
    <t>歯科医師</t>
    <rPh sb="0" eb="2">
      <t>シカ</t>
    </rPh>
    <rPh sb="2" eb="4">
      <t>イシ</t>
    </rPh>
    <phoneticPr fontId="3"/>
  </si>
  <si>
    <t>薬剤師</t>
    <rPh sb="0" eb="3">
      <t>ヤクザイシ</t>
    </rPh>
    <phoneticPr fontId="3"/>
  </si>
  <si>
    <t>保健師</t>
    <rPh sb="0" eb="3">
      <t>ホケンシ</t>
    </rPh>
    <phoneticPr fontId="3"/>
  </si>
  <si>
    <t>看護師</t>
    <rPh sb="0" eb="3">
      <t>カンゴシ</t>
    </rPh>
    <phoneticPr fontId="3"/>
  </si>
  <si>
    <t>准看護師</t>
    <rPh sb="0" eb="4">
      <t>ジュンカンゴシ</t>
    </rPh>
    <phoneticPr fontId="3"/>
  </si>
  <si>
    <t>助産師</t>
    <rPh sb="0" eb="3">
      <t>ジョサンシ</t>
    </rPh>
    <phoneticPr fontId="3"/>
  </si>
  <si>
    <t>医療関係者数</t>
    <rPh sb="0" eb="2">
      <t>イリョウ</t>
    </rPh>
    <rPh sb="2" eb="4">
      <t>カンケイ</t>
    </rPh>
    <rPh sb="4" eb="5">
      <t>モノ</t>
    </rPh>
    <rPh sb="5" eb="6">
      <t>スウ</t>
    </rPh>
    <phoneticPr fontId="3"/>
  </si>
  <si>
    <t>准看護師</t>
    <rPh sb="0" eb="1">
      <t>ジュン</t>
    </rPh>
    <phoneticPr fontId="3"/>
  </si>
  <si>
    <t>資料出所： 医師、歯科医師、薬剤師は、「医師・歯科医師・薬剤師統計」～厚生労働省</t>
    <rPh sb="0" eb="2">
      <t>シリョウ</t>
    </rPh>
    <rPh sb="2" eb="4">
      <t>シュッショ</t>
    </rPh>
    <rPh sb="6" eb="8">
      <t>イシ</t>
    </rPh>
    <rPh sb="9" eb="13">
      <t>シカイシ</t>
    </rPh>
    <rPh sb="14" eb="17">
      <t>ヤクザイシ</t>
    </rPh>
    <rPh sb="20" eb="22">
      <t>イシ</t>
    </rPh>
    <rPh sb="23" eb="27">
      <t>シカイシ</t>
    </rPh>
    <rPh sb="28" eb="31">
      <t>ヤクザイシ</t>
    </rPh>
    <rPh sb="31" eb="33">
      <t>トウケイ</t>
    </rPh>
    <rPh sb="35" eb="40">
      <t>コウセイロウドウショウ</t>
    </rPh>
    <phoneticPr fontId="3"/>
  </si>
  <si>
    <t>　　　　 　　　看護師、准看護師、保健師、助産師は、「衛生行政報告例」～厚生労働省</t>
    <rPh sb="8" eb="11">
      <t>カンゴシ</t>
    </rPh>
    <rPh sb="12" eb="16">
      <t>ジュンカンゴシ</t>
    </rPh>
    <rPh sb="17" eb="20">
      <t>ホケンシ</t>
    </rPh>
    <rPh sb="21" eb="24">
      <t>ジョサンシ</t>
    </rPh>
    <rPh sb="27" eb="29">
      <t>エイセイ</t>
    </rPh>
    <rPh sb="29" eb="31">
      <t>ギョウセイ</t>
    </rPh>
    <rPh sb="31" eb="33">
      <t>ホウコク</t>
    </rPh>
    <rPh sb="33" eb="34">
      <t>レイ</t>
    </rPh>
    <rPh sb="36" eb="41">
      <t>コウセイロウドウショウ</t>
    </rPh>
    <phoneticPr fontId="3"/>
  </si>
  <si>
    <t>※医師、歯科医師、薬剤師は、無職の者や不詳も含めた値。看護師、准看護師、保健師、助産師は、就業者数の値。</t>
    <rPh sb="1" eb="3">
      <t>イシ</t>
    </rPh>
    <rPh sb="4" eb="8">
      <t>シカイシ</t>
    </rPh>
    <rPh sb="9" eb="12">
      <t>ヤクザイシ</t>
    </rPh>
    <rPh sb="14" eb="16">
      <t>ムショク</t>
    </rPh>
    <rPh sb="17" eb="18">
      <t>モノ</t>
    </rPh>
    <rPh sb="19" eb="21">
      <t>フショウ</t>
    </rPh>
    <rPh sb="22" eb="23">
      <t>フク</t>
    </rPh>
    <rPh sb="25" eb="26">
      <t>アタイ</t>
    </rPh>
    <rPh sb="27" eb="30">
      <t>カンゴシ</t>
    </rPh>
    <rPh sb="31" eb="32">
      <t>ジュン</t>
    </rPh>
    <rPh sb="32" eb="35">
      <t>カンゴシ</t>
    </rPh>
    <rPh sb="36" eb="39">
      <t>ホケンシ</t>
    </rPh>
    <rPh sb="40" eb="43">
      <t>ジョサンシ</t>
    </rPh>
    <rPh sb="45" eb="48">
      <t>シュウギョウシャ</t>
    </rPh>
    <rPh sb="48" eb="49">
      <t>スウ</t>
    </rPh>
    <rPh sb="50" eb="51">
      <t>アタイ</t>
    </rPh>
    <phoneticPr fontId="3"/>
  </si>
  <si>
    <t>　 どちらも 医療施設以外（老人保健施設や行政機関など）の従事者数も含めた値</t>
    <rPh sb="21" eb="25">
      <t>ギョウセイキカン</t>
    </rPh>
    <rPh sb="29" eb="32">
      <t>ジュウジシャ</t>
    </rPh>
    <rPh sb="32" eb="33">
      <t>スウ</t>
    </rPh>
    <rPh sb="37" eb="38">
      <t>アタイ</t>
    </rPh>
    <phoneticPr fontId="3"/>
  </si>
  <si>
    <t>　６)人口10万人当たりの医療関係者数の推移</t>
    <rPh sb="3" eb="5">
      <t>ジンコウ</t>
    </rPh>
    <rPh sb="7" eb="9">
      <t>マンニン</t>
    </rPh>
    <rPh sb="9" eb="10">
      <t>ア</t>
    </rPh>
    <rPh sb="13" eb="15">
      <t>イリョウ</t>
    </rPh>
    <rPh sb="15" eb="17">
      <t>カンケイ</t>
    </rPh>
    <rPh sb="17" eb="18">
      <t>シャ</t>
    </rPh>
    <rPh sb="18" eb="19">
      <t>スウ</t>
    </rPh>
    <rPh sb="20" eb="22">
      <t>スイイ</t>
    </rPh>
    <phoneticPr fontId="3"/>
  </si>
  <si>
    <t>人口10万人当たりの医療関係者数</t>
    <rPh sb="0" eb="2">
      <t>ジンコウ</t>
    </rPh>
    <rPh sb="4" eb="6">
      <t>マンニン</t>
    </rPh>
    <rPh sb="6" eb="7">
      <t>ア</t>
    </rPh>
    <rPh sb="10" eb="12">
      <t>イリョウ</t>
    </rPh>
    <rPh sb="12" eb="14">
      <t>カンケイ</t>
    </rPh>
    <rPh sb="15" eb="16">
      <t>スウ</t>
    </rPh>
    <phoneticPr fontId="3"/>
  </si>
  <si>
    <t>人口10万人当たりの医療関係者数</t>
    <rPh sb="0" eb="2">
      <t>ジンコウ</t>
    </rPh>
    <rPh sb="4" eb="6">
      <t>マンニン</t>
    </rPh>
    <rPh sb="6" eb="7">
      <t>ア</t>
    </rPh>
    <rPh sb="10" eb="12">
      <t>イリョウ</t>
    </rPh>
    <rPh sb="12" eb="14">
      <t>カンケイ</t>
    </rPh>
    <rPh sb="14" eb="15">
      <t>モノ</t>
    </rPh>
    <rPh sb="15" eb="16">
      <t>スウ</t>
    </rPh>
    <phoneticPr fontId="3"/>
  </si>
  <si>
    <t>准看護師</t>
    <rPh sb="0" eb="1">
      <t>ジュン</t>
    </rPh>
    <rPh sb="1" eb="4">
      <t>カンゴシ</t>
    </rPh>
    <phoneticPr fontId="3"/>
  </si>
  <si>
    <t>　７）1人当たり医療費の推移</t>
    <rPh sb="3" eb="5">
      <t>ヒトリ</t>
    </rPh>
    <rPh sb="5" eb="6">
      <t>ア</t>
    </rPh>
    <rPh sb="8" eb="11">
      <t>イリョウヒ</t>
    </rPh>
    <rPh sb="12" eb="14">
      <t>スイイ</t>
    </rPh>
    <phoneticPr fontId="3"/>
  </si>
  <si>
    <t>（全国=100）</t>
    <phoneticPr fontId="3"/>
  </si>
  <si>
    <t>資料出所： 「国民医療費」～厚生労働省</t>
    <rPh sb="0" eb="2">
      <t>シリョウ</t>
    </rPh>
    <rPh sb="2" eb="4">
      <t>シュッショ</t>
    </rPh>
    <rPh sb="7" eb="9">
      <t>コクミン</t>
    </rPh>
    <rPh sb="9" eb="12">
      <t>イリョウヒ</t>
    </rPh>
    <rPh sb="14" eb="16">
      <t>コウセイ</t>
    </rPh>
    <rPh sb="16" eb="18">
      <t>ロウドウ</t>
    </rPh>
    <rPh sb="18" eb="19">
      <t>ショウ</t>
    </rPh>
    <phoneticPr fontId="3"/>
  </si>
  <si>
    <t>※ 平成26年度以前は3年毎に公表、平成27年度以降は毎年度公表。</t>
    <rPh sb="8" eb="10">
      <t>イゼン</t>
    </rPh>
    <phoneticPr fontId="3"/>
  </si>
  <si>
    <t>シート名の番号をクリックすると、各シートへ移動します。</t>
    <rPh sb="3" eb="4">
      <t>メイ</t>
    </rPh>
    <rPh sb="5" eb="7">
      <t>バンゴウ</t>
    </rPh>
    <rPh sb="16" eb="17">
      <t>カク</t>
    </rPh>
    <rPh sb="21" eb="23">
      <t>イドウ</t>
    </rPh>
    <phoneticPr fontId="3"/>
  </si>
  <si>
    <t>金融機関預金残高、貸出金残高及び預貸率の推移</t>
    <rPh sb="0" eb="2">
      <t>キンユウ</t>
    </rPh>
    <rPh sb="2" eb="4">
      <t>キカン</t>
    </rPh>
    <rPh sb="4" eb="6">
      <t>ヨキン</t>
    </rPh>
    <rPh sb="6" eb="8">
      <t>ザンダカ</t>
    </rPh>
    <rPh sb="9" eb="11">
      <t>カシダシ</t>
    </rPh>
    <rPh sb="11" eb="12">
      <t>キン</t>
    </rPh>
    <rPh sb="12" eb="14">
      <t>ザンダカ</t>
    </rPh>
    <rPh sb="14" eb="15">
      <t>オヨ</t>
    </rPh>
    <rPh sb="16" eb="17">
      <t>ヨ</t>
    </rPh>
    <rPh sb="17" eb="18">
      <t>タイ</t>
    </rPh>
    <rPh sb="18" eb="19">
      <t>リツ</t>
    </rPh>
    <rPh sb="20" eb="22">
      <t>スイイ</t>
    </rPh>
    <phoneticPr fontId="1"/>
  </si>
  <si>
    <t>信用保証協会保証承諾件数の推移</t>
    <rPh sb="0" eb="2">
      <t>シンヨウ</t>
    </rPh>
    <rPh sb="2" eb="4">
      <t>ホショウ</t>
    </rPh>
    <rPh sb="4" eb="6">
      <t>キョウカイ</t>
    </rPh>
    <rPh sb="6" eb="8">
      <t>ホショウ</t>
    </rPh>
    <rPh sb="8" eb="10">
      <t>ショウダク</t>
    </rPh>
    <rPh sb="10" eb="12">
      <t>ケンスウ</t>
    </rPh>
    <rPh sb="13" eb="15">
      <t>スイイ</t>
    </rPh>
    <phoneticPr fontId="1"/>
  </si>
  <si>
    <t>信用保証協会保証承諾金額の推移</t>
    <rPh sb="0" eb="2">
      <t>シンヨウ</t>
    </rPh>
    <rPh sb="2" eb="4">
      <t>ホショウ</t>
    </rPh>
    <rPh sb="4" eb="6">
      <t>キョウカイ</t>
    </rPh>
    <rPh sb="6" eb="8">
      <t>ホショウ</t>
    </rPh>
    <rPh sb="8" eb="10">
      <t>ショウダク</t>
    </rPh>
    <rPh sb="10" eb="12">
      <t>キンガク</t>
    </rPh>
    <rPh sb="13" eb="15">
      <t>スイイ</t>
    </rPh>
    <phoneticPr fontId="1"/>
  </si>
  <si>
    <t>各路線別乗客人員概数の推移</t>
    <rPh sb="0" eb="3">
      <t>カクロセン</t>
    </rPh>
    <rPh sb="3" eb="4">
      <t>ベツ</t>
    </rPh>
    <rPh sb="4" eb="6">
      <t>ジョウキャク</t>
    </rPh>
    <rPh sb="6" eb="8">
      <t>ジンイン</t>
    </rPh>
    <rPh sb="8" eb="9">
      <t>ガイ</t>
    </rPh>
    <rPh sb="9" eb="10">
      <t>スウ</t>
    </rPh>
    <rPh sb="11" eb="13">
      <t>スイイ</t>
    </rPh>
    <phoneticPr fontId="1"/>
  </si>
  <si>
    <t>県内空港における乗降客数の推移</t>
    <rPh sb="0" eb="2">
      <t>ケンナイ</t>
    </rPh>
    <rPh sb="2" eb="4">
      <t>クウコウ</t>
    </rPh>
    <rPh sb="8" eb="11">
      <t>ジョウコウキャク</t>
    </rPh>
    <rPh sb="11" eb="12">
      <t>スウ</t>
    </rPh>
    <rPh sb="13" eb="15">
      <t>スイイ</t>
    </rPh>
    <phoneticPr fontId="1"/>
  </si>
  <si>
    <t>輸出入通関実績の推移</t>
    <rPh sb="0" eb="3">
      <t>ユシュツニュウ</t>
    </rPh>
    <rPh sb="3" eb="5">
      <t>ツウカン</t>
    </rPh>
    <rPh sb="5" eb="7">
      <t>ジッセキ</t>
    </rPh>
    <rPh sb="8" eb="10">
      <t>スイイ</t>
    </rPh>
    <phoneticPr fontId="1"/>
  </si>
  <si>
    <t>消費者物価指数</t>
    <rPh sb="0" eb="3">
      <t>ショウヒシャ</t>
    </rPh>
    <rPh sb="3" eb="5">
      <t>ブッカ</t>
    </rPh>
    <rPh sb="5" eb="7">
      <t>シスウ</t>
    </rPh>
    <phoneticPr fontId="1"/>
  </si>
  <si>
    <t>地域別観光客入り込み延べ客数の推移</t>
    <rPh sb="0" eb="2">
      <t>チイキ</t>
    </rPh>
    <rPh sb="2" eb="3">
      <t>ベツ</t>
    </rPh>
    <rPh sb="3" eb="6">
      <t>カンコウキャク</t>
    </rPh>
    <rPh sb="6" eb="7">
      <t>イ</t>
    </rPh>
    <rPh sb="8" eb="9">
      <t>コ</t>
    </rPh>
    <rPh sb="10" eb="11">
      <t>ノ</t>
    </rPh>
    <rPh sb="12" eb="14">
      <t>キャクスウ</t>
    </rPh>
    <rPh sb="15" eb="17">
      <t>スイイ</t>
    </rPh>
    <phoneticPr fontId="1"/>
  </si>
  <si>
    <t>企業倒産件数及び倒産企業の負債総額の推移</t>
    <rPh sb="0" eb="2">
      <t>キギョウ</t>
    </rPh>
    <rPh sb="2" eb="4">
      <t>トウサン</t>
    </rPh>
    <rPh sb="4" eb="6">
      <t>ケンスウ</t>
    </rPh>
    <rPh sb="6" eb="7">
      <t>オヨ</t>
    </rPh>
    <rPh sb="8" eb="10">
      <t>トウサン</t>
    </rPh>
    <rPh sb="10" eb="12">
      <t>キギョウ</t>
    </rPh>
    <rPh sb="13" eb="15">
      <t>フサイ</t>
    </rPh>
    <rPh sb="15" eb="17">
      <t>ソウガク</t>
    </rPh>
    <rPh sb="18" eb="20">
      <t>スイイ</t>
    </rPh>
    <phoneticPr fontId="1"/>
  </si>
  <si>
    <t>土地の用途別平均価格の推移（島根県）</t>
    <rPh sb="0" eb="2">
      <t>トチ</t>
    </rPh>
    <rPh sb="3" eb="5">
      <t>ヨウト</t>
    </rPh>
    <rPh sb="5" eb="6">
      <t>ベツ</t>
    </rPh>
    <rPh sb="6" eb="8">
      <t>ヘイキン</t>
    </rPh>
    <rPh sb="8" eb="10">
      <t>カカク</t>
    </rPh>
    <rPh sb="11" eb="13">
      <t>スイイ</t>
    </rPh>
    <rPh sb="14" eb="17">
      <t>シマネケン</t>
    </rPh>
    <phoneticPr fontId="1"/>
  </si>
  <si>
    <t>土地の用途別平均価格の推移（全国）</t>
    <rPh sb="0" eb="2">
      <t>トチ</t>
    </rPh>
    <rPh sb="3" eb="5">
      <t>ヨウト</t>
    </rPh>
    <rPh sb="5" eb="6">
      <t>ベツ</t>
    </rPh>
    <rPh sb="6" eb="8">
      <t>ヘイキン</t>
    </rPh>
    <rPh sb="8" eb="10">
      <t>カカク</t>
    </rPh>
    <rPh sb="11" eb="13">
      <t>スイイ</t>
    </rPh>
    <rPh sb="14" eb="16">
      <t>ゼンコク</t>
    </rPh>
    <phoneticPr fontId="1"/>
  </si>
  <si>
    <t>島根県財政の推移</t>
    <rPh sb="0" eb="3">
      <t>シマネケン</t>
    </rPh>
    <rPh sb="3" eb="5">
      <t>ザイセイ</t>
    </rPh>
    <rPh sb="6" eb="8">
      <t>スイイ</t>
    </rPh>
    <phoneticPr fontId="1"/>
  </si>
  <si>
    <t>市町村財政の推移</t>
    <rPh sb="0" eb="3">
      <t>シチョウソン</t>
    </rPh>
    <rPh sb="3" eb="5">
      <t>ザイセイ</t>
    </rPh>
    <rPh sb="6" eb="8">
      <t>スイイ</t>
    </rPh>
    <phoneticPr fontId="1"/>
  </si>
  <si>
    <t>園児・児童・生徒数の推移</t>
    <rPh sb="0" eb="2">
      <t>エンジ</t>
    </rPh>
    <rPh sb="3" eb="5">
      <t>ジドウ</t>
    </rPh>
    <rPh sb="6" eb="8">
      <t>セイト</t>
    </rPh>
    <rPh sb="8" eb="9">
      <t>スウ</t>
    </rPh>
    <rPh sb="10" eb="12">
      <t>スイイ</t>
    </rPh>
    <phoneticPr fontId="1"/>
  </si>
  <si>
    <t>高等学校卒業者の進学・就職状況</t>
    <rPh sb="0" eb="2">
      <t>コウトウ</t>
    </rPh>
    <rPh sb="2" eb="4">
      <t>ガッコウ</t>
    </rPh>
    <rPh sb="4" eb="7">
      <t>ソツギョウシャ</t>
    </rPh>
    <rPh sb="8" eb="10">
      <t>シンガク</t>
    </rPh>
    <rPh sb="11" eb="13">
      <t>シュウショク</t>
    </rPh>
    <rPh sb="13" eb="15">
      <t>ジョウキョウ</t>
    </rPh>
    <phoneticPr fontId="1"/>
  </si>
  <si>
    <t>学校数（本校＋分校）の推移</t>
    <rPh sb="0" eb="2">
      <t>ガッコウ</t>
    </rPh>
    <rPh sb="2" eb="3">
      <t>スウ</t>
    </rPh>
    <rPh sb="4" eb="6">
      <t>ホンコウ</t>
    </rPh>
    <rPh sb="7" eb="9">
      <t>ブンコウ</t>
    </rPh>
    <rPh sb="11" eb="13">
      <t>スイイ</t>
    </rPh>
    <phoneticPr fontId="1"/>
  </si>
  <si>
    <t>有効求人数、有効求職者数及び有効求人倍率の推移</t>
    <rPh sb="0" eb="2">
      <t>ユウコウ</t>
    </rPh>
    <rPh sb="2" eb="4">
      <t>キュウジン</t>
    </rPh>
    <rPh sb="4" eb="5">
      <t>スウ</t>
    </rPh>
    <rPh sb="6" eb="8">
      <t>ユウコウ</t>
    </rPh>
    <rPh sb="8" eb="10">
      <t>キュウショク</t>
    </rPh>
    <rPh sb="10" eb="11">
      <t>シャ</t>
    </rPh>
    <rPh sb="11" eb="12">
      <t>スウ</t>
    </rPh>
    <rPh sb="12" eb="13">
      <t>オヨ</t>
    </rPh>
    <rPh sb="14" eb="16">
      <t>ユウコウ</t>
    </rPh>
    <rPh sb="16" eb="18">
      <t>キュウジン</t>
    </rPh>
    <rPh sb="18" eb="20">
      <t>バイリツ</t>
    </rPh>
    <rPh sb="21" eb="23">
      <t>スイイ</t>
    </rPh>
    <phoneticPr fontId="1"/>
  </si>
  <si>
    <t>新規求人数、新規求職申込件数及び新規求人倍率の推移</t>
    <rPh sb="0" eb="2">
      <t>シンキ</t>
    </rPh>
    <rPh sb="2" eb="5">
      <t>キュウジンスウ</t>
    </rPh>
    <rPh sb="6" eb="8">
      <t>シンキ</t>
    </rPh>
    <rPh sb="8" eb="10">
      <t>キュウショク</t>
    </rPh>
    <rPh sb="10" eb="12">
      <t>モウシコミ</t>
    </rPh>
    <rPh sb="12" eb="14">
      <t>ケンスウ</t>
    </rPh>
    <rPh sb="14" eb="15">
      <t>オヨ</t>
    </rPh>
    <rPh sb="16" eb="18">
      <t>シンキ</t>
    </rPh>
    <rPh sb="18" eb="20">
      <t>キュウジン</t>
    </rPh>
    <rPh sb="20" eb="22">
      <t>バイリツ</t>
    </rPh>
    <rPh sb="23" eb="25">
      <t>スイイ</t>
    </rPh>
    <phoneticPr fontId="1"/>
  </si>
  <si>
    <t>新設住宅着工戸数の推移</t>
    <rPh sb="0" eb="2">
      <t>シンセツ</t>
    </rPh>
    <rPh sb="2" eb="4">
      <t>ジュウタク</t>
    </rPh>
    <rPh sb="4" eb="6">
      <t>チャッコウ</t>
    </rPh>
    <rPh sb="6" eb="8">
      <t>コスウ</t>
    </rPh>
    <rPh sb="9" eb="11">
      <t>スイイ</t>
    </rPh>
    <phoneticPr fontId="1"/>
  </si>
  <si>
    <t>合計特殊出生率の推移</t>
    <rPh sb="0" eb="2">
      <t>ゴウケイ</t>
    </rPh>
    <rPh sb="2" eb="7">
      <t>トクシュシュッショウリツ</t>
    </rPh>
    <rPh sb="8" eb="10">
      <t>スイイ</t>
    </rPh>
    <phoneticPr fontId="1"/>
  </si>
  <si>
    <t>人口10万人当たりの主な死因別死亡率の推移</t>
    <rPh sb="0" eb="2">
      <t>ジンコウ</t>
    </rPh>
    <rPh sb="4" eb="6">
      <t>マンニン</t>
    </rPh>
    <rPh sb="6" eb="7">
      <t>ア</t>
    </rPh>
    <rPh sb="10" eb="11">
      <t>オモ</t>
    </rPh>
    <rPh sb="12" eb="14">
      <t>シイン</t>
    </rPh>
    <rPh sb="14" eb="15">
      <t>ベツ</t>
    </rPh>
    <rPh sb="15" eb="18">
      <t>シボウリツ</t>
    </rPh>
    <rPh sb="19" eb="21">
      <t>スイイ</t>
    </rPh>
    <phoneticPr fontId="1"/>
  </si>
  <si>
    <t>医療施設数の推移</t>
    <rPh sb="0" eb="2">
      <t>イリョウ</t>
    </rPh>
    <rPh sb="2" eb="4">
      <t>シセツ</t>
    </rPh>
    <rPh sb="4" eb="5">
      <t>スウ</t>
    </rPh>
    <rPh sb="6" eb="8">
      <t>スイイ</t>
    </rPh>
    <phoneticPr fontId="1"/>
  </si>
  <si>
    <t>人口10万人当たりの医療施設数の推移</t>
    <rPh sb="0" eb="2">
      <t>ジンコウ</t>
    </rPh>
    <rPh sb="4" eb="6">
      <t>マンニン</t>
    </rPh>
    <rPh sb="6" eb="7">
      <t>ア</t>
    </rPh>
    <rPh sb="10" eb="12">
      <t>イリョウ</t>
    </rPh>
    <rPh sb="12" eb="14">
      <t>シセツ</t>
    </rPh>
    <rPh sb="14" eb="15">
      <t>スウ</t>
    </rPh>
    <rPh sb="16" eb="18">
      <t>スイイ</t>
    </rPh>
    <phoneticPr fontId="1"/>
  </si>
  <si>
    <t>医療関係者数の推移</t>
    <rPh sb="0" eb="5">
      <t>イリョウカンケイシャ</t>
    </rPh>
    <rPh sb="5" eb="6">
      <t>スウ</t>
    </rPh>
    <rPh sb="7" eb="9">
      <t>スイイ</t>
    </rPh>
    <phoneticPr fontId="1"/>
  </si>
  <si>
    <t>人口10万人当たりの医療関係者数の推移</t>
    <rPh sb="0" eb="2">
      <t>ジンコウ</t>
    </rPh>
    <rPh sb="4" eb="5">
      <t>マン</t>
    </rPh>
    <rPh sb="5" eb="6">
      <t>ニン</t>
    </rPh>
    <rPh sb="6" eb="7">
      <t>ア</t>
    </rPh>
    <rPh sb="10" eb="12">
      <t>イリョウ</t>
    </rPh>
    <rPh sb="12" eb="16">
      <t>カンケイシャスウ</t>
    </rPh>
    <rPh sb="17" eb="19">
      <t>スイイ</t>
    </rPh>
    <phoneticPr fontId="1"/>
  </si>
  <si>
    <r>
      <rPr>
        <sz val="11"/>
        <rFont val="ＭＳ Ｐゴシック"/>
        <family val="3"/>
        <charset val="128"/>
      </rPr>
      <t>1人当たり医療費の推移</t>
    </r>
    <rPh sb="0" eb="2">
      <t>ヒトリ</t>
    </rPh>
    <rPh sb="2" eb="3">
      <t>ア</t>
    </rPh>
    <rPh sb="5" eb="8">
      <t>イリョウヒ</t>
    </rPh>
    <rPh sb="9" eb="11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</si>
</sst>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41" formatCode="_ * #,##0_ ;_ * \-#,##0_ ;_ * &quot;-&quot;_ ;_ @_ "/>
    <numFmt numFmtId="176" formatCode="0_ "/>
    <numFmt numFmtId="177" formatCode="#,##0.0_ ;[Red]\-#,##0.0\ "/>
    <numFmt numFmtId="178" formatCode="0.0_ "/>
    <numFmt numFmtId="179" formatCode="#,##0_ "/>
    <numFmt numFmtId="180" formatCode="0.0_ ;[Red]\-0.0\ "/>
    <numFmt numFmtId="181" formatCode="0.0_);[Red]\(0.0\)"/>
    <numFmt numFmtId="182" formatCode="#,##0.0_);[Red]\(#,##0.0\)"/>
    <numFmt numFmtId="183" formatCode="#,##0.0_ "/>
    <numFmt numFmtId="184" formatCode="#,##0_);[Red]\(#,##0\)"/>
    <numFmt numFmtId="185" formatCode="#,##0_ ;[Red]\-#,##0\ "/>
    <numFmt numFmtId="186" formatCode="0.0"/>
    <numFmt numFmtId="187" formatCode="#,##0;&quot;△ &quot;#,##0"/>
    <numFmt numFmtId="188" formatCode="#,##0.000_ "/>
    <numFmt numFmtId="189" formatCode="#,##0.00_ "/>
    <numFmt numFmtId="190" formatCode="0_);[Red]\(0\)"/>
    <numFmt numFmtId="191" formatCode="#,##0.0;0;&quot;－&quot;"/>
    <numFmt numFmtId="192" formatCode="#,##0.00_);[Red]\(#,##0.00\)"/>
    <numFmt numFmtId="193" formatCode="0.00_ "/>
    <numFmt numFmtId="194" formatCode="0.00_);[Red]\(0.0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14" fillId="0" borderId="0"/>
    <xf numFmtId="0" fontId="23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703"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8" fillId="0" borderId="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2" borderId="0" xfId="4" applyFont="1" applyFill="1">
      <alignment vertical="center"/>
    </xf>
    <xf numFmtId="0" fontId="1" fillId="2" borderId="0" xfId="4" applyFill="1">
      <alignment vertical="center"/>
    </xf>
    <xf numFmtId="0" fontId="1" fillId="2" borderId="0" xfId="4" applyFill="1" applyAlignment="1">
      <alignment horizontal="center" vertical="center"/>
    </xf>
    <xf numFmtId="0" fontId="1" fillId="0" borderId="0" xfId="4">
      <alignment vertical="center"/>
    </xf>
    <xf numFmtId="0" fontId="4" fillId="0" borderId="0" xfId="4" applyFont="1">
      <alignment vertical="center"/>
    </xf>
    <xf numFmtId="0" fontId="1" fillId="0" borderId="0" xfId="4" applyAlignment="1">
      <alignment horizontal="center" vertical="center"/>
    </xf>
    <xf numFmtId="0" fontId="1" fillId="0" borderId="0" xfId="4" applyAlignment="1">
      <alignment horizontal="right" vertical="center"/>
    </xf>
    <xf numFmtId="0" fontId="0" fillId="0" borderId="0" xfId="4" applyFont="1" applyAlignment="1">
      <alignment horizontal="right" vertical="center"/>
    </xf>
    <xf numFmtId="0" fontId="1" fillId="0" borderId="2" xfId="4" applyBorder="1" applyAlignment="1">
      <alignment horizontal="center" vertical="center"/>
    </xf>
    <xf numFmtId="0" fontId="1" fillId="0" borderId="0" xfId="4" applyBorder="1" applyAlignment="1">
      <alignment horizontal="center" vertical="center"/>
    </xf>
    <xf numFmtId="49" fontId="1" fillId="0" borderId="3" xfId="4" applyNumberFormat="1" applyBorder="1" applyAlignment="1">
      <alignment horizontal="center" vertical="center"/>
    </xf>
    <xf numFmtId="180" fontId="1" fillId="0" borderId="0" xfId="4" applyNumberFormat="1" applyBorder="1">
      <alignment vertical="center"/>
    </xf>
    <xf numFmtId="0" fontId="1" fillId="0" borderId="2" xfId="4" applyBorder="1">
      <alignment vertical="center"/>
    </xf>
    <xf numFmtId="0" fontId="1" fillId="0" borderId="0" xfId="4" applyBorder="1">
      <alignment vertical="center"/>
    </xf>
    <xf numFmtId="180" fontId="1" fillId="0" borderId="10" xfId="4" applyNumberFormat="1" applyBorder="1">
      <alignment vertical="center"/>
    </xf>
    <xf numFmtId="0" fontId="1" fillId="0" borderId="2" xfId="4" applyFill="1" applyBorder="1">
      <alignment vertical="center"/>
    </xf>
    <xf numFmtId="0" fontId="1" fillId="0" borderId="0" xfId="4" applyFill="1" applyBorder="1" applyAlignment="1">
      <alignment horizontal="center" vertical="center"/>
    </xf>
    <xf numFmtId="49" fontId="1" fillId="0" borderId="3" xfId="4" applyNumberFormat="1" applyFill="1" applyBorder="1" applyAlignment="1">
      <alignment horizontal="center" vertical="center"/>
    </xf>
    <xf numFmtId="0" fontId="1" fillId="0" borderId="3" xfId="4" applyFill="1" applyBorder="1" applyAlignment="1">
      <alignment horizontal="center" vertical="center"/>
    </xf>
    <xf numFmtId="0" fontId="1" fillId="0" borderId="7" xfId="4" applyFill="1" applyBorder="1" applyAlignment="1">
      <alignment horizontal="center" vertical="center"/>
    </xf>
    <xf numFmtId="0" fontId="0" fillId="0" borderId="8" xfId="4" applyFont="1" applyFill="1" applyBorder="1">
      <alignment vertical="center"/>
    </xf>
    <xf numFmtId="0" fontId="1" fillId="0" borderId="5" xfId="4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0" fontId="0" fillId="0" borderId="0" xfId="4" applyFont="1">
      <alignment vertical="center"/>
    </xf>
    <xf numFmtId="178" fontId="1" fillId="0" borderId="0" xfId="4" applyNumberFormat="1">
      <alignment vertical="center"/>
    </xf>
    <xf numFmtId="0" fontId="0" fillId="0" borderId="0" xfId="4" applyFont="1" applyAlignment="1">
      <alignment vertical="center"/>
    </xf>
    <xf numFmtId="0" fontId="2" fillId="2" borderId="0" xfId="4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84" fontId="0" fillId="0" borderId="3" xfId="1" applyNumberFormat="1" applyFont="1" applyBorder="1" applyAlignment="1">
      <alignment vertical="center"/>
    </xf>
    <xf numFmtId="0" fontId="1" fillId="0" borderId="3" xfId="4" applyBorder="1" applyAlignment="1">
      <alignment horizontal="center" vertical="center"/>
    </xf>
    <xf numFmtId="180" fontId="1" fillId="0" borderId="3" xfId="4" applyNumberFormat="1" applyBorder="1" applyAlignment="1">
      <alignment vertical="center"/>
    </xf>
    <xf numFmtId="182" fontId="1" fillId="0" borderId="3" xfId="4" applyNumberFormat="1" applyBorder="1" applyAlignment="1">
      <alignment vertical="center"/>
    </xf>
    <xf numFmtId="0" fontId="1" fillId="0" borderId="9" xfId="4" applyFill="1" applyBorder="1" applyAlignment="1">
      <alignment horizontal="center" vertical="center"/>
    </xf>
    <xf numFmtId="180" fontId="0" fillId="0" borderId="3" xfId="0" applyNumberFormat="1" applyBorder="1" applyAlignment="1">
      <alignment vertical="center"/>
    </xf>
    <xf numFmtId="184" fontId="1" fillId="0" borderId="3" xfId="0" applyNumberFormat="1" applyFont="1" applyFill="1" applyBorder="1" applyAlignment="1">
      <alignment vertical="center"/>
    </xf>
    <xf numFmtId="184" fontId="1" fillId="0" borderId="0" xfId="0" applyNumberFormat="1" applyFont="1" applyFill="1" applyBorder="1" applyAlignment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9" xfId="0" applyNumberFormat="1" applyFont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184" fontId="1" fillId="0" borderId="3" xfId="4" applyNumberFormat="1" applyBorder="1" applyAlignment="1">
      <alignment vertical="center"/>
    </xf>
    <xf numFmtId="180" fontId="1" fillId="0" borderId="3" xfId="4" applyNumberFormat="1" applyBorder="1">
      <alignment vertical="center"/>
    </xf>
    <xf numFmtId="38" fontId="1" fillId="0" borderId="3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1" fillId="0" borderId="2" xfId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84" fontId="0" fillId="0" borderId="3" xfId="0" applyNumberFormat="1" applyFont="1" applyBorder="1" applyAlignment="1">
      <alignment vertical="center"/>
    </xf>
    <xf numFmtId="184" fontId="0" fillId="0" borderId="5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vertical="center"/>
    </xf>
    <xf numFmtId="38" fontId="0" fillId="0" borderId="3" xfId="1" applyFont="1" applyFill="1" applyBorder="1" applyAlignment="1">
      <alignment vertical="center"/>
    </xf>
    <xf numFmtId="178" fontId="0" fillId="0" borderId="3" xfId="0" applyNumberFormat="1" applyBorder="1" applyAlignment="1">
      <alignment vertical="center"/>
    </xf>
    <xf numFmtId="0" fontId="0" fillId="0" borderId="0" xfId="0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17" fillId="0" borderId="0" xfId="0" applyFont="1" applyAlignment="1">
      <alignment vertical="center"/>
    </xf>
    <xf numFmtId="183" fontId="0" fillId="0" borderId="3" xfId="0" applyNumberFormat="1" applyBorder="1" applyAlignment="1">
      <alignment vertical="center"/>
    </xf>
    <xf numFmtId="0" fontId="17" fillId="0" borderId="0" xfId="4" applyFont="1">
      <alignment vertical="center"/>
    </xf>
    <xf numFmtId="0" fontId="18" fillId="3" borderId="1" xfId="4" applyFont="1" applyFill="1" applyBorder="1" applyAlignment="1">
      <alignment horizontal="center" vertical="center"/>
    </xf>
    <xf numFmtId="0" fontId="18" fillId="3" borderId="5" xfId="4" applyFont="1" applyFill="1" applyBorder="1" applyAlignment="1">
      <alignment horizontal="center" vertical="center"/>
    </xf>
    <xf numFmtId="0" fontId="0" fillId="0" borderId="2" xfId="4" applyFont="1" applyBorder="1">
      <alignment vertical="center"/>
    </xf>
    <xf numFmtId="0" fontId="0" fillId="0" borderId="8" xfId="4" applyFont="1" applyBorder="1">
      <alignment vertical="center"/>
    </xf>
    <xf numFmtId="0" fontId="1" fillId="0" borderId="9" xfId="4" applyBorder="1" applyAlignment="1">
      <alignment horizontal="center" vertical="center"/>
    </xf>
    <xf numFmtId="0" fontId="1" fillId="0" borderId="5" xfId="4" applyBorder="1" applyAlignment="1">
      <alignment horizontal="center" vertical="center"/>
    </xf>
    <xf numFmtId="0" fontId="1" fillId="0" borderId="0" xfId="4" applyFont="1">
      <alignment vertical="center"/>
    </xf>
    <xf numFmtId="0" fontId="1" fillId="0" borderId="11" xfId="4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179" fontId="1" fillId="0" borderId="3" xfId="4" applyNumberFormat="1" applyFont="1" applyBorder="1" applyAlignment="1">
      <alignment vertical="center"/>
    </xf>
    <xf numFmtId="179" fontId="1" fillId="0" borderId="3" xfId="4" applyNumberFormat="1" applyFont="1" applyFill="1" applyBorder="1" applyAlignment="1">
      <alignment vertical="center"/>
    </xf>
    <xf numFmtId="179" fontId="1" fillId="0" borderId="5" xfId="4" applyNumberFormat="1" applyFont="1" applyFill="1" applyBorder="1" applyAlignment="1">
      <alignment vertical="center"/>
    </xf>
    <xf numFmtId="185" fontId="1" fillId="0" borderId="2" xfId="4" applyNumberFormat="1" applyFont="1" applyBorder="1" applyAlignment="1">
      <alignment vertical="center"/>
    </xf>
    <xf numFmtId="177" fontId="1" fillId="0" borderId="3" xfId="4" applyNumberFormat="1" applyBorder="1">
      <alignment vertical="center"/>
    </xf>
    <xf numFmtId="177" fontId="1" fillId="0" borderId="2" xfId="4" applyNumberFormat="1" applyBorder="1">
      <alignment vertical="center"/>
    </xf>
    <xf numFmtId="0" fontId="1" fillId="0" borderId="10" xfId="4" applyBorder="1">
      <alignment vertical="center"/>
    </xf>
    <xf numFmtId="0" fontId="1" fillId="0" borderId="10" xfId="4" applyFont="1" applyBorder="1">
      <alignment vertical="center"/>
    </xf>
    <xf numFmtId="0" fontId="1" fillId="2" borderId="0" xfId="4" applyFont="1" applyFill="1">
      <alignment vertical="center"/>
    </xf>
    <xf numFmtId="0" fontId="0" fillId="0" borderId="2" xfId="4" applyFont="1" applyBorder="1" applyAlignment="1">
      <alignment horizontal="center" vertical="center"/>
    </xf>
    <xf numFmtId="179" fontId="1" fillId="0" borderId="3" xfId="4" applyNumberFormat="1" applyFont="1" applyBorder="1">
      <alignment vertical="center"/>
    </xf>
    <xf numFmtId="179" fontId="1" fillId="0" borderId="5" xfId="4" applyNumberFormat="1" applyFont="1" applyBorder="1">
      <alignment vertical="center"/>
    </xf>
    <xf numFmtId="0" fontId="0" fillId="0" borderId="4" xfId="0" applyBorder="1"/>
    <xf numFmtId="0" fontId="0" fillId="5" borderId="4" xfId="0" applyFill="1" applyBorder="1" applyAlignment="1">
      <alignment horizontal="center"/>
    </xf>
    <xf numFmtId="0" fontId="19" fillId="0" borderId="0" xfId="0" applyFont="1" applyAlignment="1"/>
    <xf numFmtId="0" fontId="20" fillId="0" borderId="0" xfId="0" applyFont="1" applyAlignment="1"/>
    <xf numFmtId="0" fontId="21" fillId="2" borderId="0" xfId="4" applyFont="1" applyFill="1">
      <alignment vertical="center"/>
    </xf>
    <xf numFmtId="179" fontId="1" fillId="0" borderId="3" xfId="4" applyNumberFormat="1" applyBorder="1">
      <alignment vertical="center"/>
    </xf>
    <xf numFmtId="182" fontId="1" fillId="0" borderId="3" xfId="4" applyNumberFormat="1" applyBorder="1">
      <alignment vertical="center"/>
    </xf>
    <xf numFmtId="0" fontId="1" fillId="0" borderId="0" xfId="4" applyNumberFormat="1" applyBorder="1" applyAlignment="1">
      <alignment horizontal="center" vertical="center"/>
    </xf>
    <xf numFmtId="0" fontId="0" fillId="0" borderId="3" xfId="2" applyNumberFormat="1" applyFont="1" applyBorder="1" applyAlignment="1">
      <alignment horizontal="center" vertical="center"/>
    </xf>
    <xf numFmtId="184" fontId="1" fillId="0" borderId="3" xfId="4" applyNumberFormat="1" applyFont="1" applyBorder="1" applyAlignment="1">
      <alignment vertical="center"/>
    </xf>
    <xf numFmtId="0" fontId="0" fillId="0" borderId="2" xfId="2" applyNumberFormat="1" applyFont="1" applyBorder="1" applyAlignment="1">
      <alignment horizontal="center" vertical="center"/>
    </xf>
    <xf numFmtId="184" fontId="1" fillId="0" borderId="2" xfId="4" applyNumberFormat="1" applyBorder="1" applyAlignment="1">
      <alignment vertical="center"/>
    </xf>
    <xf numFmtId="184" fontId="1" fillId="0" borderId="2" xfId="4" applyNumberFormat="1" applyFont="1" applyBorder="1" applyAlignment="1">
      <alignment vertical="center"/>
    </xf>
    <xf numFmtId="177" fontId="0" fillId="0" borderId="2" xfId="4" applyNumberFormat="1" applyFont="1" applyBorder="1">
      <alignment vertical="center"/>
    </xf>
    <xf numFmtId="177" fontId="0" fillId="0" borderId="3" xfId="4" applyNumberFormat="1" applyFont="1" applyBorder="1">
      <alignment vertical="center"/>
    </xf>
    <xf numFmtId="0" fontId="1" fillId="0" borderId="7" xfId="4" applyNumberFormat="1" applyBorder="1" applyAlignment="1">
      <alignment horizontal="center" vertical="center"/>
    </xf>
    <xf numFmtId="0" fontId="0" fillId="0" borderId="8" xfId="4" applyFont="1" applyBorder="1" applyAlignment="1">
      <alignment horizontal="center" vertical="center"/>
    </xf>
    <xf numFmtId="0" fontId="1" fillId="0" borderId="9" xfId="4" applyNumberFormat="1" applyBorder="1" applyAlignment="1">
      <alignment horizontal="center" vertical="center"/>
    </xf>
    <xf numFmtId="0" fontId="0" fillId="0" borderId="5" xfId="2" applyNumberFormat="1" applyFont="1" applyBorder="1" applyAlignment="1">
      <alignment horizontal="center" vertical="center"/>
    </xf>
    <xf numFmtId="184" fontId="1" fillId="0" borderId="5" xfId="4" applyNumberFormat="1" applyBorder="1" applyAlignment="1">
      <alignment vertical="center"/>
    </xf>
    <xf numFmtId="184" fontId="1" fillId="0" borderId="5" xfId="4" applyNumberFormat="1" applyFont="1" applyBorder="1" applyAlignment="1">
      <alignment vertical="center"/>
    </xf>
    <xf numFmtId="182" fontId="1" fillId="0" borderId="5" xfId="4" applyNumberFormat="1" applyBorder="1" applyAlignment="1">
      <alignment vertical="center"/>
    </xf>
    <xf numFmtId="185" fontId="1" fillId="2" borderId="0" xfId="4" applyNumberFormat="1" applyFont="1" applyFill="1">
      <alignment vertical="center"/>
    </xf>
    <xf numFmtId="185" fontId="1" fillId="2" borderId="0" xfId="4" applyNumberFormat="1" applyFill="1">
      <alignment vertical="center"/>
    </xf>
    <xf numFmtId="185" fontId="1" fillId="0" borderId="0" xfId="4" applyNumberFormat="1" applyFont="1">
      <alignment vertical="center"/>
    </xf>
    <xf numFmtId="185" fontId="1" fillId="0" borderId="0" xfId="4" applyNumberFormat="1">
      <alignment vertical="center"/>
    </xf>
    <xf numFmtId="185" fontId="1" fillId="0" borderId="0" xfId="4" applyNumberFormat="1" applyFill="1" applyBorder="1" applyAlignment="1">
      <alignment horizontal="center" vertical="center"/>
    </xf>
    <xf numFmtId="185" fontId="7" fillId="3" borderId="11" xfId="4" applyNumberFormat="1" applyFont="1" applyFill="1" applyBorder="1" applyAlignment="1">
      <alignment horizontal="center" vertical="center"/>
    </xf>
    <xf numFmtId="185" fontId="7" fillId="3" borderId="1" xfId="4" applyNumberFormat="1" applyFont="1" applyFill="1" applyBorder="1" applyAlignment="1">
      <alignment horizontal="center" vertical="center"/>
    </xf>
    <xf numFmtId="185" fontId="7" fillId="3" borderId="8" xfId="4" applyNumberFormat="1" applyFont="1" applyFill="1" applyBorder="1" applyAlignment="1">
      <alignment horizontal="center" vertical="center"/>
    </xf>
    <xf numFmtId="185" fontId="7" fillId="3" borderId="5" xfId="4" applyNumberFormat="1" applyFont="1" applyFill="1" applyBorder="1" applyAlignment="1">
      <alignment horizontal="center" vertical="center"/>
    </xf>
    <xf numFmtId="177" fontId="1" fillId="0" borderId="0" xfId="4" applyNumberFormat="1" applyBorder="1">
      <alignment vertical="center"/>
    </xf>
    <xf numFmtId="177" fontId="1" fillId="0" borderId="3" xfId="4" applyNumberFormat="1" applyBorder="1" applyAlignment="1">
      <alignment horizontal="right" vertical="center"/>
    </xf>
    <xf numFmtId="177" fontId="1" fillId="0" borderId="0" xfId="4" applyNumberFormat="1" applyBorder="1" applyAlignment="1">
      <alignment horizontal="right" vertical="center"/>
    </xf>
    <xf numFmtId="185" fontId="1" fillId="0" borderId="3" xfId="4" applyNumberFormat="1" applyFont="1" applyBorder="1">
      <alignment vertical="center"/>
    </xf>
    <xf numFmtId="185" fontId="1" fillId="0" borderId="2" xfId="4" applyNumberFormat="1" applyFont="1" applyBorder="1">
      <alignment vertical="center"/>
    </xf>
    <xf numFmtId="185" fontId="1" fillId="0" borderId="5" xfId="4" applyNumberFormat="1" applyFont="1" applyBorder="1">
      <alignment vertical="center"/>
    </xf>
    <xf numFmtId="185" fontId="1" fillId="0" borderId="0" xfId="4" applyNumberFormat="1" applyFont="1" applyBorder="1">
      <alignment vertical="center"/>
    </xf>
    <xf numFmtId="185" fontId="1" fillId="0" borderId="10" xfId="4" applyNumberFormat="1" applyBorder="1">
      <alignment vertical="center"/>
    </xf>
    <xf numFmtId="185" fontId="1" fillId="0" borderId="10" xfId="4" applyNumberFormat="1" applyFont="1" applyBorder="1">
      <alignment vertical="center"/>
    </xf>
    <xf numFmtId="185" fontId="1" fillId="0" borderId="0" xfId="4" applyNumberFormat="1" applyBorder="1">
      <alignment vertical="center"/>
    </xf>
    <xf numFmtId="177" fontId="1" fillId="0" borderId="0" xfId="4" applyNumberFormat="1" applyFont="1">
      <alignment vertical="center"/>
    </xf>
    <xf numFmtId="38" fontId="1" fillId="0" borderId="2" xfId="2" applyFont="1" applyFill="1" applyBorder="1" applyAlignment="1"/>
    <xf numFmtId="38" fontId="1" fillId="0" borderId="2" xfId="2" applyFont="1" applyBorder="1" applyAlignment="1">
      <alignment vertical="center"/>
    </xf>
    <xf numFmtId="38" fontId="1" fillId="0" borderId="0" xfId="2" applyFont="1" applyFill="1" applyBorder="1" applyAlignment="1"/>
    <xf numFmtId="38" fontId="0" fillId="0" borderId="0" xfId="2" applyFont="1">
      <alignment vertical="center"/>
    </xf>
    <xf numFmtId="38" fontId="1" fillId="0" borderId="3" xfId="2" applyFont="1" applyBorder="1" applyAlignment="1">
      <alignment horizontal="right" vertical="center"/>
    </xf>
    <xf numFmtId="180" fontId="1" fillId="0" borderId="3" xfId="4" applyNumberFormat="1" applyBorder="1" applyAlignment="1">
      <alignment horizontal="right" vertical="center"/>
    </xf>
    <xf numFmtId="38" fontId="9" fillId="0" borderId="2" xfId="2" applyFont="1" applyFill="1" applyBorder="1" applyAlignment="1"/>
    <xf numFmtId="38" fontId="1" fillId="0" borderId="3" xfId="2" applyFont="1" applyFill="1" applyBorder="1" applyAlignment="1"/>
    <xf numFmtId="38" fontId="1" fillId="0" borderId="3" xfId="2" applyFont="1" applyBorder="1" applyAlignment="1">
      <alignment vertical="center"/>
    </xf>
    <xf numFmtId="38" fontId="1" fillId="0" borderId="5" xfId="2" applyFont="1" applyFill="1" applyBorder="1" applyAlignment="1"/>
    <xf numFmtId="38" fontId="1" fillId="0" borderId="5" xfId="2" applyFont="1" applyBorder="1" applyAlignment="1">
      <alignment vertical="center"/>
    </xf>
    <xf numFmtId="0" fontId="22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37" fontId="0" fillId="0" borderId="3" xfId="0" applyNumberFormat="1" applyBorder="1" applyAlignment="1" applyProtection="1">
      <alignment vertical="center"/>
    </xf>
    <xf numFmtId="38" fontId="0" fillId="0" borderId="3" xfId="1" applyFont="1" applyBorder="1" applyAlignment="1">
      <alignment vertical="center"/>
    </xf>
    <xf numFmtId="37" fontId="0" fillId="0" borderId="0" xfId="0" applyNumberFormat="1" applyBorder="1" applyAlignment="1" applyProtection="1">
      <alignment vertical="center"/>
    </xf>
    <xf numFmtId="37" fontId="0" fillId="4" borderId="3" xfId="0" applyNumberFormat="1" applyFill="1" applyBorder="1" applyAlignment="1" applyProtection="1">
      <alignment horizontal="center" vertical="center"/>
    </xf>
    <xf numFmtId="37" fontId="0" fillId="0" borderId="2" xfId="0" applyNumberFormat="1" applyBorder="1" applyAlignment="1" applyProtection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38" fontId="1" fillId="4" borderId="3" xfId="1" applyFont="1" applyFill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38" fontId="8" fillId="0" borderId="3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1" fillId="0" borderId="3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38" fontId="1" fillId="0" borderId="2" xfId="1" applyFont="1" applyBorder="1" applyAlignment="1">
      <alignment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3" xfId="1" applyFont="1" applyFill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1" fillId="4" borderId="5" xfId="1" applyFont="1" applyFill="1" applyBorder="1" applyAlignment="1">
      <alignment horizontal="center" vertical="center"/>
    </xf>
    <xf numFmtId="38" fontId="1" fillId="4" borderId="5" xfId="1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38" fontId="0" fillId="0" borderId="10" xfId="0" applyNumberFormat="1" applyBorder="1" applyAlignment="1">
      <alignment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shrinkToFit="1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shrinkToFit="1"/>
    </xf>
    <xf numFmtId="38" fontId="17" fillId="0" borderId="3" xfId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3" xfId="1" applyFont="1" applyBorder="1" applyAlignment="1">
      <alignment horizontal="center" vertical="center"/>
    </xf>
    <xf numFmtId="38" fontId="17" fillId="0" borderId="7" xfId="1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3" fontId="17" fillId="0" borderId="7" xfId="0" applyNumberFormat="1" applyFont="1" applyBorder="1" applyAlignment="1">
      <alignment vertical="center"/>
    </xf>
    <xf numFmtId="38" fontId="17" fillId="0" borderId="10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7" fillId="0" borderId="0" xfId="1" applyFont="1" applyBorder="1" applyAlignment="1">
      <alignment vertical="center"/>
    </xf>
    <xf numFmtId="0" fontId="17" fillId="2" borderId="0" xfId="4" applyFont="1" applyFill="1">
      <alignment vertical="center"/>
    </xf>
    <xf numFmtId="0" fontId="7" fillId="0" borderId="0" xfId="4" applyFont="1">
      <alignment vertical="center"/>
    </xf>
    <xf numFmtId="0" fontId="18" fillId="3" borderId="1" xfId="4" applyFont="1" applyFill="1" applyBorder="1" applyAlignment="1">
      <alignment horizontal="center" vertical="center" shrinkToFit="1"/>
    </xf>
    <xf numFmtId="0" fontId="7" fillId="3" borderId="1" xfId="4" applyFont="1" applyFill="1" applyBorder="1" applyAlignment="1">
      <alignment horizontal="center" vertical="center" shrinkToFit="1"/>
    </xf>
    <xf numFmtId="0" fontId="18" fillId="3" borderId="5" xfId="4" applyFont="1" applyFill="1" applyBorder="1" applyAlignment="1">
      <alignment horizontal="center" vertical="center" shrinkToFit="1"/>
    </xf>
    <xf numFmtId="0" fontId="7" fillId="3" borderId="5" xfId="4" applyFont="1" applyFill="1" applyBorder="1" applyAlignment="1">
      <alignment horizontal="center" vertical="center" shrinkToFit="1"/>
    </xf>
    <xf numFmtId="0" fontId="1" fillId="0" borderId="1" xfId="4" applyBorder="1" applyAlignment="1">
      <alignment horizontal="center" vertical="center"/>
    </xf>
    <xf numFmtId="38" fontId="17" fillId="0" borderId="1" xfId="2" applyFont="1" applyBorder="1">
      <alignment vertical="center"/>
    </xf>
    <xf numFmtId="38" fontId="17" fillId="0" borderId="3" xfId="2" applyFont="1" applyBorder="1">
      <alignment vertical="center"/>
    </xf>
    <xf numFmtId="38" fontId="9" fillId="0" borderId="3" xfId="2" applyFont="1" applyBorder="1">
      <alignment vertical="center"/>
    </xf>
    <xf numFmtId="40" fontId="17" fillId="0" borderId="3" xfId="2" applyNumberFormat="1" applyFont="1" applyBorder="1">
      <alignment vertical="center"/>
    </xf>
    <xf numFmtId="38" fontId="17" fillId="0" borderId="7" xfId="2" applyFont="1" applyBorder="1">
      <alignment vertical="center"/>
    </xf>
    <xf numFmtId="187" fontId="17" fillId="0" borderId="3" xfId="4" applyNumberFormat="1" applyFont="1" applyBorder="1" applyAlignment="1">
      <alignment horizontal="right" vertical="center"/>
    </xf>
    <xf numFmtId="3" fontId="17" fillId="0" borderId="3" xfId="4" applyNumberFormat="1" applyFont="1" applyBorder="1">
      <alignment vertical="center"/>
    </xf>
    <xf numFmtId="187" fontId="17" fillId="0" borderId="2" xfId="4" applyNumberFormat="1" applyFont="1" applyBorder="1" applyAlignment="1">
      <alignment horizontal="right" vertical="center"/>
    </xf>
    <xf numFmtId="180" fontId="9" fillId="0" borderId="3" xfId="4" applyNumberFormat="1" applyFont="1" applyBorder="1">
      <alignment vertical="center"/>
    </xf>
    <xf numFmtId="180" fontId="9" fillId="0" borderId="3" xfId="4" applyNumberFormat="1" applyFont="1" applyBorder="1" applyAlignment="1">
      <alignment vertical="center"/>
    </xf>
    <xf numFmtId="180" fontId="1" fillId="0" borderId="3" xfId="4" applyNumberFormat="1" applyFont="1" applyBorder="1">
      <alignment vertical="center"/>
    </xf>
    <xf numFmtId="180" fontId="1" fillId="0" borderId="3" xfId="4" applyNumberFormat="1" applyFont="1" applyBorder="1" applyAlignment="1">
      <alignment vertical="center"/>
    </xf>
    <xf numFmtId="187" fontId="1" fillId="0" borderId="3" xfId="4" applyNumberFormat="1" applyBorder="1">
      <alignment vertical="center"/>
    </xf>
    <xf numFmtId="187" fontId="17" fillId="0" borderId="3" xfId="4" applyNumberFormat="1" applyFont="1" applyBorder="1">
      <alignment vertical="center"/>
    </xf>
    <xf numFmtId="0" fontId="1" fillId="0" borderId="10" xfId="4" applyBorder="1" applyAlignment="1">
      <alignment horizontal="center" vertical="center"/>
    </xf>
    <xf numFmtId="179" fontId="17" fillId="0" borderId="10" xfId="4" applyNumberFormat="1" applyFont="1" applyBorder="1" applyAlignment="1">
      <alignment horizontal="right" vertical="center"/>
    </xf>
    <xf numFmtId="180" fontId="17" fillId="0" borderId="10" xfId="4" applyNumberFormat="1" applyFont="1" applyBorder="1">
      <alignment vertical="center"/>
    </xf>
    <xf numFmtId="176" fontId="0" fillId="0" borderId="10" xfId="0" applyNumberFormat="1" applyBorder="1" applyAlignment="1">
      <alignment vertical="center"/>
    </xf>
    <xf numFmtId="0" fontId="17" fillId="0" borderId="10" xfId="4" applyFont="1" applyBorder="1">
      <alignment vertical="center"/>
    </xf>
    <xf numFmtId="176" fontId="0" fillId="0" borderId="0" xfId="0" applyNumberFormat="1" applyAlignment="1">
      <alignment vertical="center"/>
    </xf>
    <xf numFmtId="180" fontId="17" fillId="0" borderId="0" xfId="4" applyNumberFormat="1" applyFont="1">
      <alignment vertical="center"/>
    </xf>
    <xf numFmtId="180" fontId="1" fillId="0" borderId="0" xfId="4" applyNumberFormat="1">
      <alignment vertical="center"/>
    </xf>
    <xf numFmtId="0" fontId="7" fillId="0" borderId="0" xfId="4" applyFont="1" applyFill="1" applyBorder="1" applyAlignment="1">
      <alignment horizontal="center" vertical="center" shrinkToFit="1"/>
    </xf>
    <xf numFmtId="38" fontId="17" fillId="0" borderId="0" xfId="2" applyFont="1" applyBorder="1">
      <alignment vertical="center"/>
    </xf>
    <xf numFmtId="184" fontId="17" fillId="0" borderId="10" xfId="4" applyNumberFormat="1" applyFont="1" applyBorder="1">
      <alignment vertical="center"/>
    </xf>
    <xf numFmtId="3" fontId="17" fillId="0" borderId="10" xfId="4" applyNumberFormat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2" xfId="0" applyFont="1" applyBorder="1" applyAlignment="1">
      <alignment horizontal="left" vertical="center"/>
    </xf>
    <xf numFmtId="38" fontId="0" fillId="0" borderId="3" xfId="2" applyFont="1" applyBorder="1" applyAlignment="1">
      <alignment vertical="center"/>
    </xf>
    <xf numFmtId="38" fontId="0" fillId="0" borderId="0" xfId="0" applyNumberFormat="1" applyFont="1" applyBorder="1" applyAlignment="1">
      <alignment vertical="center"/>
    </xf>
    <xf numFmtId="38" fontId="0" fillId="0" borderId="3" xfId="0" applyNumberFormat="1" applyFont="1" applyBorder="1" applyAlignment="1">
      <alignment vertical="center"/>
    </xf>
    <xf numFmtId="0" fontId="0" fillId="0" borderId="8" xfId="0" applyFont="1" applyBorder="1" applyAlignment="1">
      <alignment horizontal="left" vertical="center"/>
    </xf>
    <xf numFmtId="38" fontId="0" fillId="0" borderId="5" xfId="2" applyFont="1" applyBorder="1" applyAlignment="1">
      <alignment vertical="center"/>
    </xf>
    <xf numFmtId="38" fontId="0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38" fontId="0" fillId="0" borderId="0" xfId="2" applyFont="1" applyBorder="1" applyAlignment="1">
      <alignment vertical="center"/>
    </xf>
    <xf numFmtId="38" fontId="0" fillId="0" borderId="10" xfId="0" applyNumberFormat="1" applyFont="1" applyBorder="1" applyAlignment="1">
      <alignment vertical="center"/>
    </xf>
    <xf numFmtId="177" fontId="1" fillId="0" borderId="1" xfId="4" applyNumberFormat="1" applyBorder="1" applyAlignment="1">
      <alignment horizontal="center" vertical="center"/>
    </xf>
    <xf numFmtId="177" fontId="1" fillId="0" borderId="7" xfId="4" applyNumberFormat="1" applyBorder="1">
      <alignment vertical="center"/>
    </xf>
    <xf numFmtId="179" fontId="1" fillId="0" borderId="3" xfId="4" applyNumberFormat="1" applyFont="1" applyFill="1" applyBorder="1">
      <alignment vertical="center"/>
    </xf>
    <xf numFmtId="179" fontId="1" fillId="0" borderId="5" xfId="4" applyNumberFormat="1" applyFont="1" applyFill="1" applyBorder="1">
      <alignment vertical="center"/>
    </xf>
    <xf numFmtId="179" fontId="1" fillId="0" borderId="10" xfId="4" applyNumberFormat="1" applyFont="1" applyFill="1" applyBorder="1">
      <alignment vertical="center"/>
    </xf>
    <xf numFmtId="177" fontId="1" fillId="0" borderId="10" xfId="4" applyNumberFormat="1" applyBorder="1">
      <alignment vertical="center"/>
    </xf>
    <xf numFmtId="180" fontId="1" fillId="0" borderId="0" xfId="4" applyNumberFormat="1" applyFont="1">
      <alignment vertical="center"/>
    </xf>
    <xf numFmtId="0" fontId="0" fillId="2" borderId="0" xfId="0" applyFill="1" applyAlignment="1">
      <alignment horizontal="center" vertical="center"/>
    </xf>
    <xf numFmtId="186" fontId="0" fillId="0" borderId="1" xfId="0" applyNumberFormat="1" applyFont="1" applyFill="1" applyBorder="1" applyAlignment="1">
      <alignment horizontal="right"/>
    </xf>
    <xf numFmtId="179" fontId="11" fillId="0" borderId="2" xfId="0" applyNumberFormat="1" applyFont="1" applyFill="1" applyBorder="1" applyAlignment="1">
      <alignment horizontal="right"/>
    </xf>
    <xf numFmtId="179" fontId="11" fillId="0" borderId="0" xfId="0" applyNumberFormat="1" applyFont="1" applyFill="1" applyBorder="1" applyAlignment="1">
      <alignment horizontal="right"/>
    </xf>
    <xf numFmtId="186" fontId="0" fillId="0" borderId="3" xfId="0" applyNumberFormat="1" applyFont="1" applyFill="1" applyBorder="1" applyAlignment="1">
      <alignment horizontal="right"/>
    </xf>
    <xf numFmtId="186" fontId="0" fillId="0" borderId="5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right"/>
    </xf>
    <xf numFmtId="186" fontId="11" fillId="0" borderId="0" xfId="0" applyNumberFormat="1" applyFont="1" applyFill="1" applyBorder="1" applyAlignment="1">
      <alignment horizontal="right"/>
    </xf>
    <xf numFmtId="181" fontId="0" fillId="0" borderId="0" xfId="0" applyNumberFormat="1" applyBorder="1" applyAlignment="1">
      <alignment vertical="center"/>
    </xf>
    <xf numFmtId="181" fontId="0" fillId="0" borderId="3" xfId="0" applyNumberFormat="1" applyBorder="1" applyAlignment="1">
      <alignment horizontal="right" vertical="center"/>
    </xf>
    <xf numFmtId="0" fontId="0" fillId="0" borderId="3" xfId="0" applyBorder="1"/>
    <xf numFmtId="181" fontId="0" fillId="0" borderId="5" xfId="0" applyNumberFormat="1" applyBorder="1" applyAlignment="1">
      <alignment horizontal="right" vertical="center"/>
    </xf>
    <xf numFmtId="181" fontId="0" fillId="0" borderId="0" xfId="0" applyNumberForma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0" fillId="0" borderId="7" xfId="0" applyNumberFormat="1" applyBorder="1" applyAlignment="1">
      <alignment horizontal="center" vertical="center"/>
    </xf>
    <xf numFmtId="3" fontId="0" fillId="0" borderId="0" xfId="0" applyNumberFormat="1" applyFont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9" xfId="0" applyNumberFormat="1" applyBorder="1" applyAlignment="1">
      <alignment horizontal="center" vertical="center"/>
    </xf>
    <xf numFmtId="184" fontId="0" fillId="0" borderId="5" xfId="1" applyNumberFormat="1" applyFont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181" fontId="0" fillId="0" borderId="0" xfId="1" applyNumberFormat="1" applyFont="1" applyBorder="1" applyAlignment="1">
      <alignment vertical="center"/>
    </xf>
    <xf numFmtId="0" fontId="2" fillId="2" borderId="0" xfId="9" applyFont="1" applyFill="1" applyAlignment="1">
      <alignment horizontal="left" vertical="center"/>
    </xf>
    <xf numFmtId="0" fontId="1" fillId="2" borderId="0" xfId="9" applyFont="1" applyFill="1" applyAlignment="1">
      <alignment horizontal="center" vertical="center"/>
    </xf>
    <xf numFmtId="184" fontId="1" fillId="2" borderId="0" xfId="9" applyNumberFormat="1" applyFont="1" applyFill="1">
      <alignment vertical="center"/>
    </xf>
    <xf numFmtId="0" fontId="1" fillId="2" borderId="0" xfId="9" applyFont="1" applyFill="1">
      <alignment vertical="center"/>
    </xf>
    <xf numFmtId="0" fontId="1" fillId="0" borderId="0" xfId="9" applyFont="1">
      <alignment vertical="center"/>
    </xf>
    <xf numFmtId="0" fontId="4" fillId="0" borderId="0" xfId="9" applyFont="1" applyAlignment="1">
      <alignment horizontal="left" vertical="center"/>
    </xf>
    <xf numFmtId="0" fontId="1" fillId="0" borderId="0" xfId="9" applyFont="1" applyAlignment="1">
      <alignment horizontal="center" vertical="center"/>
    </xf>
    <xf numFmtId="184" fontId="1" fillId="0" borderId="0" xfId="9" applyNumberFormat="1" applyFont="1">
      <alignment vertical="center"/>
    </xf>
    <xf numFmtId="0" fontId="1" fillId="0" borderId="0" xfId="9" applyFont="1" applyAlignment="1">
      <alignment horizontal="right" vertical="center"/>
    </xf>
    <xf numFmtId="0" fontId="7" fillId="3" borderId="1" xfId="9" applyFont="1" applyFill="1" applyBorder="1" applyAlignment="1">
      <alignment horizontal="center" vertical="center"/>
    </xf>
    <xf numFmtId="0" fontId="7" fillId="3" borderId="13" xfId="9" applyFont="1" applyFill="1" applyBorder="1" applyAlignment="1">
      <alignment horizontal="center" vertical="center" wrapText="1"/>
    </xf>
    <xf numFmtId="0" fontId="7" fillId="3" borderId="5" xfId="9" applyFont="1" applyFill="1" applyBorder="1" applyAlignment="1">
      <alignment horizontal="center" vertical="center"/>
    </xf>
    <xf numFmtId="0" fontId="7" fillId="0" borderId="2" xfId="9" applyFont="1" applyBorder="1" applyAlignment="1">
      <alignment horizontal="center" vertical="center"/>
    </xf>
    <xf numFmtId="0" fontId="7" fillId="0" borderId="7" xfId="9" applyFont="1" applyBorder="1" applyAlignment="1">
      <alignment horizontal="center" vertical="center"/>
    </xf>
    <xf numFmtId="0" fontId="7" fillId="0" borderId="3" xfId="9" applyFont="1" applyBorder="1" applyAlignment="1">
      <alignment horizontal="center" vertical="center"/>
    </xf>
    <xf numFmtId="179" fontId="7" fillId="0" borderId="3" xfId="9" applyNumberFormat="1" applyFont="1" applyBorder="1" applyAlignment="1">
      <alignment vertical="center"/>
    </xf>
    <xf numFmtId="188" fontId="7" fillId="0" borderId="3" xfId="9" applyNumberFormat="1" applyFont="1" applyBorder="1" applyAlignment="1">
      <alignment vertical="center"/>
    </xf>
    <xf numFmtId="179" fontId="7" fillId="0" borderId="3" xfId="9" applyNumberFormat="1" applyFont="1" applyBorder="1" applyAlignment="1">
      <alignment horizontal="right" vertical="center"/>
    </xf>
    <xf numFmtId="188" fontId="7" fillId="0" borderId="3" xfId="9" applyNumberFormat="1" applyFont="1" applyBorder="1" applyAlignment="1">
      <alignment horizontal="right" vertical="center"/>
    </xf>
    <xf numFmtId="179" fontId="7" fillId="0" borderId="2" xfId="9" applyNumberFormat="1" applyFont="1" applyBorder="1" applyAlignment="1">
      <alignment horizontal="right" vertical="center"/>
    </xf>
    <xf numFmtId="0" fontId="7" fillId="0" borderId="0" xfId="9" applyFont="1" applyBorder="1" applyAlignment="1">
      <alignment horizontal="center" vertical="center"/>
    </xf>
    <xf numFmtId="179" fontId="7" fillId="0" borderId="3" xfId="9" applyNumberFormat="1" applyFont="1" applyFill="1" applyBorder="1" applyAlignment="1">
      <alignment horizontal="right" vertical="center"/>
    </xf>
    <xf numFmtId="0" fontId="7" fillId="0" borderId="8" xfId="9" applyFont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179" fontId="7" fillId="0" borderId="5" xfId="9" applyNumberFormat="1" applyFont="1" applyFill="1" applyBorder="1" applyAlignment="1">
      <alignment horizontal="right" vertical="center"/>
    </xf>
    <xf numFmtId="179" fontId="7" fillId="0" borderId="5" xfId="9" applyNumberFormat="1" applyFont="1" applyBorder="1" applyAlignment="1">
      <alignment horizontal="right" vertical="center"/>
    </xf>
    <xf numFmtId="188" fontId="7" fillId="0" borderId="5" xfId="9" applyNumberFormat="1" applyFont="1" applyBorder="1" applyAlignment="1">
      <alignment horizontal="right" vertical="center"/>
    </xf>
    <xf numFmtId="0" fontId="1" fillId="0" borderId="0" xfId="9" applyFont="1" applyBorder="1" applyAlignment="1">
      <alignment horizontal="center" vertical="center"/>
    </xf>
    <xf numFmtId="0" fontId="0" fillId="0" borderId="0" xfId="9" applyFont="1" applyAlignment="1">
      <alignment horizontal="left" vertical="center"/>
    </xf>
    <xf numFmtId="184" fontId="1" fillId="2" borderId="0" xfId="9" applyNumberFormat="1" applyFont="1" applyFill="1" applyAlignment="1">
      <alignment horizontal="right" vertical="center"/>
    </xf>
    <xf numFmtId="184" fontId="1" fillId="0" borderId="0" xfId="9" applyNumberFormat="1" applyFont="1" applyAlignment="1">
      <alignment horizontal="right" vertical="center"/>
    </xf>
    <xf numFmtId="0" fontId="7" fillId="3" borderId="14" xfId="9" applyFont="1" applyFill="1" applyBorder="1" applyAlignment="1">
      <alignment horizontal="center" vertical="center"/>
    </xf>
    <xf numFmtId="0" fontId="7" fillId="3" borderId="1" xfId="9" applyFont="1" applyFill="1" applyBorder="1" applyAlignment="1">
      <alignment horizontal="center" vertical="center" shrinkToFit="1"/>
    </xf>
    <xf numFmtId="0" fontId="7" fillId="3" borderId="1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0" fontId="7" fillId="3" borderId="5" xfId="9" applyFont="1" applyFill="1" applyBorder="1" applyAlignment="1">
      <alignment horizontal="center" vertical="center" wrapText="1"/>
    </xf>
    <xf numFmtId="179" fontId="1" fillId="0" borderId="0" xfId="9" applyNumberFormat="1" applyFont="1">
      <alignment vertical="center"/>
    </xf>
    <xf numFmtId="0" fontId="1" fillId="0" borderId="10" xfId="9" applyFont="1" applyBorder="1" applyAlignment="1">
      <alignment horizontal="center" vertical="center"/>
    </xf>
    <xf numFmtId="184" fontId="1" fillId="0" borderId="10" xfId="9" applyNumberFormat="1" applyFont="1" applyBorder="1" applyAlignment="1">
      <alignment horizontal="right" vertical="center"/>
    </xf>
    <xf numFmtId="0" fontId="1" fillId="0" borderId="10" xfId="9" applyFont="1" applyBorder="1">
      <alignment vertical="center"/>
    </xf>
    <xf numFmtId="179" fontId="1" fillId="0" borderId="10" xfId="9" applyNumberFormat="1" applyFont="1" applyBorder="1">
      <alignment vertical="center"/>
    </xf>
    <xf numFmtId="0" fontId="5" fillId="0" borderId="0" xfId="9" applyFont="1" applyAlignment="1">
      <alignment horizontal="left" vertical="center"/>
    </xf>
    <xf numFmtId="0" fontId="7" fillId="3" borderId="14" xfId="9" applyFont="1" applyFill="1" applyBorder="1" applyAlignment="1">
      <alignment vertical="center"/>
    </xf>
    <xf numFmtId="0" fontId="1" fillId="0" borderId="0" xfId="9" applyFont="1" applyAlignment="1">
      <alignment vertical="center"/>
    </xf>
    <xf numFmtId="0" fontId="7" fillId="3" borderId="4" xfId="9" applyFont="1" applyFill="1" applyBorder="1" applyAlignment="1">
      <alignment horizontal="center" vertical="center"/>
    </xf>
    <xf numFmtId="0" fontId="1" fillId="0" borderId="2" xfId="9" applyFont="1" applyBorder="1" applyAlignment="1">
      <alignment horizontal="center" vertical="center"/>
    </xf>
    <xf numFmtId="0" fontId="1" fillId="0" borderId="7" xfId="9" applyFont="1" applyBorder="1" applyAlignment="1">
      <alignment horizontal="center" vertical="center"/>
    </xf>
    <xf numFmtId="0" fontId="1" fillId="0" borderId="3" xfId="9" applyFont="1" applyBorder="1" applyAlignment="1">
      <alignment horizontal="center" vertical="center"/>
    </xf>
    <xf numFmtId="179" fontId="1" fillId="0" borderId="3" xfId="9" applyNumberFormat="1" applyFont="1" applyBorder="1" applyAlignment="1">
      <alignment vertical="center"/>
    </xf>
    <xf numFmtId="189" fontId="1" fillId="0" borderId="3" xfId="9" applyNumberFormat="1" applyFont="1" applyBorder="1" applyAlignment="1">
      <alignment vertical="center"/>
    </xf>
    <xf numFmtId="0" fontId="1" fillId="0" borderId="8" xfId="9" applyFont="1" applyBorder="1" applyAlignment="1">
      <alignment horizontal="center" vertical="center"/>
    </xf>
    <xf numFmtId="0" fontId="1" fillId="0" borderId="9" xfId="9" applyFont="1" applyBorder="1" applyAlignment="1">
      <alignment horizontal="center" vertical="center"/>
    </xf>
    <xf numFmtId="0" fontId="1" fillId="0" borderId="5" xfId="9" applyFont="1" applyBorder="1" applyAlignment="1">
      <alignment horizontal="center" vertical="center"/>
    </xf>
    <xf numFmtId="179" fontId="1" fillId="0" borderId="5" xfId="9" applyNumberFormat="1" applyFont="1" applyBorder="1" applyAlignment="1">
      <alignment vertical="center"/>
    </xf>
    <xf numFmtId="189" fontId="1" fillId="0" borderId="5" xfId="9" applyNumberFormat="1" applyFont="1" applyBorder="1" applyAlignment="1">
      <alignment vertical="center"/>
    </xf>
    <xf numFmtId="0" fontId="1" fillId="0" borderId="10" xfId="9" applyFont="1" applyBorder="1" applyAlignment="1">
      <alignment vertical="center"/>
    </xf>
    <xf numFmtId="179" fontId="1" fillId="0" borderId="10" xfId="9" applyNumberFormat="1" applyFont="1" applyBorder="1" applyAlignment="1">
      <alignment vertical="center"/>
    </xf>
    <xf numFmtId="0" fontId="0" fillId="0" borderId="0" xfId="9" applyFont="1" applyAlignment="1">
      <alignment vertical="center"/>
    </xf>
    <xf numFmtId="179" fontId="1" fillId="0" borderId="3" xfId="9" applyNumberFormat="1" applyFont="1" applyBorder="1" applyAlignment="1">
      <alignment horizontal="right" vertical="center"/>
    </xf>
    <xf numFmtId="184" fontId="1" fillId="0" borderId="3" xfId="9" applyNumberFormat="1" applyFont="1" applyBorder="1" applyAlignment="1">
      <alignment horizontal="right" vertical="center"/>
    </xf>
    <xf numFmtId="0" fontId="15" fillId="2" borderId="0" xfId="0" quotePrefix="1" applyFont="1" applyFill="1" applyAlignment="1">
      <alignment horizontal="center" vertical="center"/>
    </xf>
    <xf numFmtId="0" fontId="7" fillId="3" borderId="15" xfId="10" applyFont="1" applyFill="1" applyBorder="1" applyAlignment="1">
      <alignment horizontal="center" vertical="center"/>
    </xf>
    <xf numFmtId="0" fontId="7" fillId="3" borderId="11" xfId="10" applyFont="1" applyFill="1" applyBorder="1" applyAlignment="1">
      <alignment horizontal="center" vertical="center"/>
    </xf>
    <xf numFmtId="0" fontId="7" fillId="3" borderId="11" xfId="10" applyFont="1" applyFill="1" applyBorder="1" applyAlignment="1">
      <alignment horizontal="center" vertical="center" wrapText="1"/>
    </xf>
    <xf numFmtId="0" fontId="7" fillId="3" borderId="1" xfId="10" applyFont="1" applyFill="1" applyBorder="1" applyAlignment="1">
      <alignment horizontal="center" vertical="center"/>
    </xf>
    <xf numFmtId="0" fontId="7" fillId="3" borderId="4" xfId="10" applyFont="1" applyFill="1" applyBorder="1" applyAlignment="1">
      <alignment horizontal="center" vertical="center"/>
    </xf>
    <xf numFmtId="0" fontId="7" fillId="3" borderId="8" xfId="10" applyFont="1" applyFill="1" applyBorder="1" applyAlignment="1">
      <alignment horizontal="center" vertical="center"/>
    </xf>
    <xf numFmtId="0" fontId="7" fillId="3" borderId="5" xfId="1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7" xfId="10" applyFont="1" applyFill="1" applyBorder="1" applyAlignment="1">
      <alignment horizontal="center" vertical="center"/>
    </xf>
    <xf numFmtId="0" fontId="1" fillId="0" borderId="3" xfId="10" applyFont="1" applyFill="1" applyBorder="1" applyAlignment="1">
      <alignment horizontal="center" vertical="center"/>
    </xf>
    <xf numFmtId="179" fontId="1" fillId="0" borderId="3" xfId="1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3" xfId="10" quotePrefix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vertical="center"/>
    </xf>
    <xf numFmtId="184" fontId="1" fillId="0" borderId="2" xfId="0" applyNumberFormat="1" applyFont="1" applyFill="1" applyBorder="1" applyAlignment="1">
      <alignment vertical="center"/>
    </xf>
    <xf numFmtId="41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179" fontId="11" fillId="0" borderId="3" xfId="4" applyNumberFormat="1" applyFont="1" applyFill="1" applyBorder="1" applyAlignment="1" applyProtection="1">
      <protection locked="0"/>
    </xf>
    <xf numFmtId="0" fontId="1" fillId="0" borderId="10" xfId="0" applyFont="1" applyFill="1" applyBorder="1" applyAlignment="1">
      <alignment vertical="center"/>
    </xf>
    <xf numFmtId="0" fontId="1" fillId="0" borderId="10" xfId="10" applyFont="1" applyFill="1" applyBorder="1" applyAlignment="1">
      <alignment horizontal="center" vertical="center"/>
    </xf>
    <xf numFmtId="184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41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187" fontId="1" fillId="0" borderId="3" xfId="10" applyNumberFormat="1" applyFont="1" applyFill="1" applyBorder="1" applyAlignment="1">
      <alignment vertical="center"/>
    </xf>
    <xf numFmtId="0" fontId="1" fillId="0" borderId="9" xfId="10" applyFont="1" applyFill="1" applyBorder="1" applyAlignment="1">
      <alignment horizontal="center" vertical="center"/>
    </xf>
    <xf numFmtId="0" fontId="1" fillId="0" borderId="5" xfId="10" applyFont="1" applyFill="1" applyBorder="1" applyAlignment="1">
      <alignment horizontal="center" vertical="center"/>
    </xf>
    <xf numFmtId="184" fontId="1" fillId="0" borderId="5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2" borderId="0" xfId="4" quotePrefix="1" applyFont="1" applyFill="1" applyAlignment="1">
      <alignment horizontal="center" vertical="center"/>
    </xf>
    <xf numFmtId="0" fontId="1" fillId="2" borderId="0" xfId="4" applyFont="1" applyFill="1" applyAlignment="1">
      <alignment vertical="center"/>
    </xf>
    <xf numFmtId="0" fontId="1" fillId="0" borderId="0" xfId="4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1" fillId="0" borderId="0" xfId="4" applyFont="1" applyFill="1" applyAlignment="1">
      <alignment horizontal="center" vertical="center"/>
    </xf>
    <xf numFmtId="0" fontId="1" fillId="0" borderId="0" xfId="4" applyFont="1" applyFill="1" applyAlignment="1">
      <alignment horizontal="right" vertical="center"/>
    </xf>
    <xf numFmtId="0" fontId="7" fillId="0" borderId="0" xfId="4" applyFont="1" applyAlignment="1">
      <alignment vertical="center" wrapText="1"/>
    </xf>
    <xf numFmtId="0" fontId="7" fillId="3" borderId="2" xfId="10" applyFont="1" applyFill="1" applyBorder="1" applyAlignment="1">
      <alignment vertical="center" wrapText="1"/>
    </xf>
    <xf numFmtId="0" fontId="7" fillId="0" borderId="0" xfId="4" applyFont="1" applyAlignment="1">
      <alignment vertical="center"/>
    </xf>
    <xf numFmtId="0" fontId="1" fillId="0" borderId="2" xfId="4" applyFont="1" applyBorder="1" applyAlignment="1">
      <alignment horizontal="center" vertical="center"/>
    </xf>
    <xf numFmtId="0" fontId="1" fillId="0" borderId="7" xfId="10" applyFont="1" applyBorder="1" applyAlignment="1">
      <alignment horizontal="center" vertical="center"/>
    </xf>
    <xf numFmtId="0" fontId="1" fillId="0" borderId="3" xfId="10" applyFont="1" applyBorder="1" applyAlignment="1">
      <alignment horizontal="center" vertical="center"/>
    </xf>
    <xf numFmtId="179" fontId="1" fillId="0" borderId="3" xfId="10" applyNumberFormat="1" applyFont="1" applyBorder="1" applyAlignment="1">
      <alignment vertical="center"/>
    </xf>
    <xf numFmtId="181" fontId="1" fillId="0" borderId="3" xfId="10" applyNumberFormat="1" applyFont="1" applyBorder="1" applyAlignment="1">
      <alignment vertical="center"/>
    </xf>
    <xf numFmtId="181" fontId="1" fillId="0" borderId="3" xfId="10" applyNumberFormat="1" applyFont="1" applyFill="1" applyBorder="1" applyAlignment="1">
      <alignment vertical="center"/>
    </xf>
    <xf numFmtId="182" fontId="1" fillId="0" borderId="3" xfId="10" quotePrefix="1" applyNumberFormat="1" applyFont="1" applyFill="1" applyBorder="1" applyAlignment="1">
      <alignment horizontal="right" vertical="center"/>
    </xf>
    <xf numFmtId="190" fontId="1" fillId="0" borderId="3" xfId="10" applyNumberFormat="1" applyFont="1" applyFill="1" applyBorder="1" applyAlignment="1">
      <alignment vertical="center"/>
    </xf>
    <xf numFmtId="0" fontId="1" fillId="0" borderId="0" xfId="4" applyFont="1" applyAlignment="1">
      <alignment vertical="center"/>
    </xf>
    <xf numFmtId="0" fontId="1" fillId="0" borderId="2" xfId="4" applyFont="1" applyBorder="1" applyAlignment="1">
      <alignment vertical="center"/>
    </xf>
    <xf numFmtId="181" fontId="1" fillId="0" borderId="3" xfId="4" applyNumberFormat="1" applyFont="1" applyBorder="1" applyAlignment="1">
      <alignment vertical="center"/>
    </xf>
    <xf numFmtId="181" fontId="1" fillId="0" borderId="3" xfId="4" applyNumberFormat="1" applyFont="1" applyFill="1" applyBorder="1" applyAlignment="1">
      <alignment vertical="center"/>
    </xf>
    <xf numFmtId="184" fontId="1" fillId="0" borderId="3" xfId="4" applyNumberFormat="1" applyFont="1" applyFill="1" applyBorder="1" applyAlignment="1">
      <alignment vertical="center"/>
    </xf>
    <xf numFmtId="184" fontId="1" fillId="6" borderId="3" xfId="4" applyNumberFormat="1" applyFont="1" applyFill="1" applyBorder="1" applyAlignment="1">
      <alignment vertical="center"/>
    </xf>
    <xf numFmtId="181" fontId="1" fillId="6" borderId="3" xfId="4" applyNumberFormat="1" applyFont="1" applyFill="1" applyBorder="1" applyAlignment="1">
      <alignment vertical="center"/>
    </xf>
    <xf numFmtId="182" fontId="1" fillId="6" borderId="3" xfId="10" quotePrefix="1" applyNumberFormat="1" applyFont="1" applyFill="1" applyBorder="1" applyAlignment="1">
      <alignment horizontal="right" vertical="center"/>
    </xf>
    <xf numFmtId="0" fontId="1" fillId="0" borderId="2" xfId="10" applyFont="1" applyBorder="1" applyAlignment="1">
      <alignment horizontal="center" vertical="center"/>
    </xf>
    <xf numFmtId="184" fontId="1" fillId="6" borderId="2" xfId="4" applyNumberFormat="1" applyFont="1" applyFill="1" applyBorder="1" applyAlignment="1">
      <alignment vertical="center"/>
    </xf>
    <xf numFmtId="181" fontId="1" fillId="6" borderId="0" xfId="4" applyNumberFormat="1" applyFont="1" applyFill="1" applyBorder="1" applyAlignment="1">
      <alignment vertical="center"/>
    </xf>
    <xf numFmtId="181" fontId="1" fillId="6" borderId="2" xfId="4" applyNumberFormat="1" applyFont="1" applyFill="1" applyBorder="1" applyAlignment="1">
      <alignment vertical="center"/>
    </xf>
    <xf numFmtId="181" fontId="1" fillId="0" borderId="7" xfId="4" applyNumberFormat="1" applyFont="1" applyFill="1" applyBorder="1" applyAlignment="1">
      <alignment vertical="center"/>
    </xf>
    <xf numFmtId="181" fontId="1" fillId="0" borderId="0" xfId="4" applyNumberFormat="1" applyFont="1" applyFill="1" applyBorder="1" applyAlignment="1">
      <alignment vertical="center"/>
    </xf>
    <xf numFmtId="0" fontId="1" fillId="0" borderId="8" xfId="4" applyFont="1" applyBorder="1" applyAlignment="1">
      <alignment vertical="center"/>
    </xf>
    <xf numFmtId="0" fontId="1" fillId="0" borderId="9" xfId="10" applyFont="1" applyBorder="1" applyAlignment="1">
      <alignment horizontal="center" vertical="center"/>
    </xf>
    <xf numFmtId="0" fontId="1" fillId="0" borderId="5" xfId="10" applyFont="1" applyBorder="1" applyAlignment="1">
      <alignment horizontal="center" vertical="center"/>
    </xf>
    <xf numFmtId="184" fontId="1" fillId="6" borderId="5" xfId="4" applyNumberFormat="1" applyFont="1" applyFill="1" applyBorder="1" applyAlignment="1">
      <alignment vertical="center"/>
    </xf>
    <xf numFmtId="181" fontId="1" fillId="6" borderId="5" xfId="4" applyNumberFormat="1" applyFont="1" applyFill="1" applyBorder="1" applyAlignment="1">
      <alignment vertical="center"/>
    </xf>
    <xf numFmtId="182" fontId="1" fillId="6" borderId="5" xfId="10" quotePrefix="1" applyNumberFormat="1" applyFont="1" applyFill="1" applyBorder="1" applyAlignment="1">
      <alignment horizontal="right" vertical="center"/>
    </xf>
    <xf numFmtId="184" fontId="1" fillId="0" borderId="5" xfId="4" applyNumberFormat="1" applyFont="1" applyFill="1" applyBorder="1" applyAlignment="1">
      <alignment vertical="center"/>
    </xf>
    <xf numFmtId="181" fontId="1" fillId="0" borderId="5" xfId="4" applyNumberFormat="1" applyFont="1" applyFill="1" applyBorder="1" applyAlignment="1">
      <alignment vertical="center"/>
    </xf>
    <xf numFmtId="190" fontId="1" fillId="0" borderId="5" xfId="4" applyNumberFormat="1" applyFont="1" applyFill="1" applyBorder="1" applyAlignment="1">
      <alignment vertical="center"/>
    </xf>
    <xf numFmtId="0" fontId="1" fillId="0" borderId="10" xfId="4" applyFont="1" applyBorder="1" applyAlignment="1">
      <alignment vertical="center"/>
    </xf>
    <xf numFmtId="181" fontId="1" fillId="0" borderId="10" xfId="4" applyNumberFormat="1" applyFont="1" applyBorder="1" applyAlignment="1">
      <alignment vertical="center"/>
    </xf>
    <xf numFmtId="0" fontId="0" fillId="0" borderId="0" xfId="4" applyFont="1" applyFill="1" applyAlignment="1">
      <alignment vertical="center"/>
    </xf>
    <xf numFmtId="181" fontId="1" fillId="0" borderId="0" xfId="4" applyNumberFormat="1" applyFont="1" applyAlignment="1">
      <alignment vertical="center"/>
    </xf>
    <xf numFmtId="180" fontId="1" fillId="0" borderId="0" xfId="4" applyNumberFormat="1" applyFont="1" applyAlignment="1">
      <alignment vertical="center"/>
    </xf>
    <xf numFmtId="0" fontId="15" fillId="2" borderId="0" xfId="4" quotePrefix="1" applyFont="1" applyFill="1" applyAlignment="1">
      <alignment horizontal="center" vertical="center"/>
    </xf>
    <xf numFmtId="184" fontId="1" fillId="2" borderId="0" xfId="4" applyNumberFormat="1" applyFont="1" applyFill="1" applyAlignment="1">
      <alignment vertical="center"/>
    </xf>
    <xf numFmtId="184" fontId="1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horizontal="right" vertical="center"/>
    </xf>
    <xf numFmtId="0" fontId="1" fillId="0" borderId="0" xfId="10" applyFont="1" applyFill="1" applyBorder="1" applyAlignment="1">
      <alignment vertical="center"/>
    </xf>
    <xf numFmtId="0" fontId="7" fillId="3" borderId="13" xfId="4" applyFont="1" applyFill="1" applyBorder="1" applyAlignment="1">
      <alignment vertical="center" wrapText="1"/>
    </xf>
    <xf numFmtId="0" fontId="7" fillId="3" borderId="15" xfId="4" applyFont="1" applyFill="1" applyBorder="1" applyAlignment="1">
      <alignment vertical="center" wrapText="1"/>
    </xf>
    <xf numFmtId="0" fontId="1" fillId="0" borderId="2" xfId="4" applyFont="1" applyFill="1" applyBorder="1" applyAlignment="1">
      <alignment vertical="center" wrapText="1"/>
    </xf>
    <xf numFmtId="0" fontId="1" fillId="0" borderId="0" xfId="4" applyFont="1" applyFill="1" applyBorder="1" applyAlignment="1">
      <alignment vertical="center" wrapText="1"/>
    </xf>
    <xf numFmtId="0" fontId="1" fillId="0" borderId="0" xfId="4" applyFont="1" applyAlignment="1">
      <alignment vertical="center" wrapText="1"/>
    </xf>
    <xf numFmtId="184" fontId="7" fillId="3" borderId="5" xfId="10" applyNumberFormat="1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186" fontId="1" fillId="0" borderId="1" xfId="4" applyNumberFormat="1" applyFont="1" applyFill="1" applyBorder="1" applyAlignment="1">
      <alignment horizontal="right" vertical="center"/>
    </xf>
    <xf numFmtId="184" fontId="1" fillId="0" borderId="1" xfId="4" applyNumberFormat="1" applyFont="1" applyFill="1" applyBorder="1" applyAlignment="1">
      <alignment horizontal="right" vertical="center"/>
    </xf>
    <xf numFmtId="0" fontId="1" fillId="0" borderId="2" xfId="4" applyFont="1" applyFill="1" applyBorder="1" applyAlignment="1">
      <alignment vertical="center"/>
    </xf>
    <xf numFmtId="0" fontId="1" fillId="0" borderId="3" xfId="4" applyFont="1" applyFill="1" applyBorder="1" applyAlignment="1">
      <alignment horizontal="center" vertical="center"/>
    </xf>
    <xf numFmtId="186" fontId="1" fillId="0" borderId="3" xfId="4" applyNumberFormat="1" applyFont="1" applyFill="1" applyBorder="1" applyAlignment="1">
      <alignment horizontal="right" vertical="center"/>
    </xf>
    <xf numFmtId="184" fontId="1" fillId="0" borderId="3" xfId="4" applyNumberFormat="1" applyFont="1" applyFill="1" applyBorder="1" applyAlignment="1">
      <alignment horizontal="right" vertical="center"/>
    </xf>
    <xf numFmtId="0" fontId="7" fillId="0" borderId="2" xfId="4" applyFont="1" applyFill="1" applyBorder="1" applyAlignment="1">
      <alignment horizontal="center" vertical="center"/>
    </xf>
    <xf numFmtId="181" fontId="1" fillId="0" borderId="3" xfId="4" applyNumberFormat="1" applyFont="1" applyFill="1" applyBorder="1" applyAlignment="1">
      <alignment horizontal="right" vertical="center"/>
    </xf>
    <xf numFmtId="186" fontId="1" fillId="0" borderId="0" xfId="4" applyNumberFormat="1" applyFont="1" applyFill="1" applyAlignment="1">
      <alignment vertical="center"/>
    </xf>
    <xf numFmtId="178" fontId="1" fillId="0" borderId="0" xfId="4" applyNumberFormat="1" applyFont="1" applyFill="1" applyAlignment="1">
      <alignment vertical="center"/>
    </xf>
    <xf numFmtId="184" fontId="1" fillId="0" borderId="7" xfId="4" applyNumberFormat="1" applyFont="1" applyFill="1" applyBorder="1" applyAlignment="1">
      <alignment horizontal="right" vertical="center"/>
    </xf>
    <xf numFmtId="181" fontId="1" fillId="0" borderId="7" xfId="4" applyNumberFormat="1" applyFont="1" applyFill="1" applyBorder="1" applyAlignment="1">
      <alignment horizontal="right" vertical="center"/>
    </xf>
    <xf numFmtId="186" fontId="1" fillId="0" borderId="7" xfId="4" applyNumberFormat="1" applyFont="1" applyFill="1" applyBorder="1" applyAlignment="1">
      <alignment horizontal="right" vertical="center"/>
    </xf>
    <xf numFmtId="191" fontId="1" fillId="0" borderId="3" xfId="11" applyNumberFormat="1" applyFont="1" applyBorder="1" applyAlignment="1"/>
    <xf numFmtId="191" fontId="1" fillId="0" borderId="3" xfId="12" applyNumberFormat="1" applyFont="1" applyBorder="1" applyAlignment="1"/>
    <xf numFmtId="191" fontId="1" fillId="0" borderId="7" xfId="13" applyNumberFormat="1" applyFont="1" applyBorder="1" applyAlignment="1"/>
    <xf numFmtId="184" fontId="1" fillId="0" borderId="7" xfId="13" applyNumberFormat="1" applyFont="1" applyBorder="1" applyAlignment="1"/>
    <xf numFmtId="181" fontId="1" fillId="0" borderId="3" xfId="14" applyNumberFormat="1" applyFont="1" applyBorder="1" applyAlignment="1"/>
    <xf numFmtId="181" fontId="1" fillId="0" borderId="3" xfId="3" applyNumberFormat="1" applyFont="1" applyBorder="1" applyAlignment="1"/>
    <xf numFmtId="184" fontId="1" fillId="0" borderId="7" xfId="3" applyNumberFormat="1" applyFont="1" applyBorder="1" applyAlignment="1"/>
    <xf numFmtId="181" fontId="1" fillId="0" borderId="7" xfId="3" applyNumberFormat="1" applyFont="1" applyBorder="1" applyAlignment="1"/>
    <xf numFmtId="181" fontId="1" fillId="0" borderId="7" xfId="15" applyNumberFormat="1" applyFont="1" applyBorder="1" applyAlignment="1"/>
    <xf numFmtId="0" fontId="1" fillId="0" borderId="0" xfId="10" applyFont="1" applyFill="1" applyBorder="1" applyAlignment="1">
      <alignment horizontal="center" vertical="center"/>
    </xf>
    <xf numFmtId="191" fontId="1" fillId="0" borderId="3" xfId="13" applyNumberFormat="1" applyFont="1" applyBorder="1" applyAlignment="1"/>
    <xf numFmtId="184" fontId="1" fillId="0" borderId="3" xfId="13" applyNumberFormat="1" applyFont="1" applyBorder="1" applyAlignment="1"/>
    <xf numFmtId="181" fontId="1" fillId="0" borderId="0" xfId="14" applyNumberFormat="1" applyFont="1" applyBorder="1" applyAlignment="1"/>
    <xf numFmtId="184" fontId="1" fillId="0" borderId="3" xfId="3" applyNumberFormat="1" applyFont="1" applyBorder="1" applyAlignment="1"/>
    <xf numFmtId="181" fontId="1" fillId="0" borderId="3" xfId="15" applyNumberFormat="1" applyFont="1" applyBorder="1" applyAlignment="1"/>
    <xf numFmtId="0" fontId="1" fillId="0" borderId="0" xfId="4" applyFont="1" applyFill="1" applyBorder="1" applyAlignment="1">
      <alignment vertical="center"/>
    </xf>
    <xf numFmtId="0" fontId="1" fillId="0" borderId="8" xfId="4" applyFont="1" applyFill="1" applyBorder="1" applyAlignment="1">
      <alignment vertical="center"/>
    </xf>
    <xf numFmtId="191" fontId="1" fillId="0" borderId="5" xfId="11" applyNumberFormat="1" applyFont="1" applyBorder="1" applyAlignment="1"/>
    <xf numFmtId="191" fontId="1" fillId="0" borderId="5" xfId="12" applyNumberFormat="1" applyFont="1" applyBorder="1" applyAlignment="1"/>
    <xf numFmtId="191" fontId="1" fillId="0" borderId="5" xfId="13" applyNumberFormat="1" applyFont="1" applyBorder="1" applyAlignment="1"/>
    <xf numFmtId="184" fontId="1" fillId="0" borderId="5" xfId="13" applyNumberFormat="1" applyFont="1" applyBorder="1" applyAlignment="1"/>
    <xf numFmtId="181" fontId="1" fillId="0" borderId="5" xfId="14" applyNumberFormat="1" applyFont="1" applyBorder="1" applyAlignment="1"/>
    <xf numFmtId="181" fontId="1" fillId="0" borderId="5" xfId="3" applyNumberFormat="1" applyFont="1" applyBorder="1" applyAlignment="1"/>
    <xf numFmtId="184" fontId="1" fillId="0" borderId="5" xfId="3" applyNumberFormat="1" applyFont="1" applyBorder="1" applyAlignment="1"/>
    <xf numFmtId="181" fontId="1" fillId="0" borderId="5" xfId="15" applyNumberFormat="1" applyFont="1" applyBorder="1" applyAlignment="1"/>
    <xf numFmtId="0" fontId="1" fillId="0" borderId="10" xfId="4" applyFont="1" applyFill="1" applyBorder="1" applyAlignment="1">
      <alignment vertical="center"/>
    </xf>
    <xf numFmtId="0" fontId="1" fillId="0" borderId="10" xfId="4" applyFont="1" applyFill="1" applyBorder="1" applyAlignment="1">
      <alignment horizontal="center" vertical="center"/>
    </xf>
    <xf numFmtId="184" fontId="1" fillId="0" borderId="10" xfId="4" applyNumberFormat="1" applyFont="1" applyFill="1" applyBorder="1" applyAlignment="1">
      <alignment vertical="center"/>
    </xf>
    <xf numFmtId="0" fontId="1" fillId="0" borderId="0" xfId="4" applyFont="1" applyAlignment="1">
      <alignment horizontal="right" vertical="center"/>
    </xf>
    <xf numFmtId="0" fontId="7" fillId="3" borderId="15" xfId="4" applyFont="1" applyFill="1" applyBorder="1" applyAlignment="1">
      <alignment horizontal="center" vertical="center"/>
    </xf>
    <xf numFmtId="189" fontId="1" fillId="0" borderId="3" xfId="4" applyNumberFormat="1" applyFont="1" applyBorder="1">
      <alignment vertical="center"/>
    </xf>
    <xf numFmtId="184" fontId="1" fillId="0" borderId="3" xfId="4" applyNumberFormat="1" applyFont="1" applyBorder="1">
      <alignment vertical="center"/>
    </xf>
    <xf numFmtId="192" fontId="1" fillId="0" borderId="3" xfId="4" applyNumberFormat="1" applyFont="1" applyBorder="1">
      <alignment vertical="center"/>
    </xf>
    <xf numFmtId="193" fontId="1" fillId="0" borderId="3" xfId="4" applyNumberFormat="1" applyFont="1" applyBorder="1">
      <alignment vertical="center"/>
    </xf>
    <xf numFmtId="179" fontId="1" fillId="0" borderId="7" xfId="4" applyNumberFormat="1" applyFont="1" applyBorder="1">
      <alignment vertical="center"/>
    </xf>
    <xf numFmtId="193" fontId="1" fillId="0" borderId="5" xfId="4" applyNumberFormat="1" applyFont="1" applyBorder="1">
      <alignment vertical="center"/>
    </xf>
    <xf numFmtId="193" fontId="1" fillId="0" borderId="0" xfId="4" applyNumberFormat="1" applyFont="1">
      <alignment vertical="center"/>
    </xf>
    <xf numFmtId="184" fontId="1" fillId="0" borderId="3" xfId="0" applyNumberFormat="1" applyFont="1" applyBorder="1" applyAlignment="1" applyProtection="1">
      <alignment horizontal="right" vertical="center"/>
    </xf>
    <xf numFmtId="177" fontId="1" fillId="0" borderId="3" xfId="1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right" vertical="center"/>
    </xf>
    <xf numFmtId="184" fontId="0" fillId="0" borderId="3" xfId="0" applyNumberFormat="1" applyFont="1" applyBorder="1" applyAlignment="1" applyProtection="1">
      <alignment horizontal="right" vertical="center"/>
    </xf>
    <xf numFmtId="184" fontId="1" fillId="0" borderId="3" xfId="1" applyNumberFormat="1" applyFont="1" applyBorder="1" applyAlignment="1">
      <alignment horizontal="right" vertical="center"/>
    </xf>
    <xf numFmtId="179" fontId="0" fillId="0" borderId="3" xfId="0" applyNumberFormat="1" applyBorder="1" applyAlignment="1">
      <alignment vertical="center"/>
    </xf>
    <xf numFmtId="179" fontId="0" fillId="0" borderId="3" xfId="0" applyNumberFormat="1" applyFont="1" applyBorder="1" applyAlignment="1">
      <alignment vertical="center"/>
    </xf>
    <xf numFmtId="179" fontId="0" fillId="0" borderId="5" xfId="0" applyNumberFormat="1" applyBorder="1" applyAlignment="1">
      <alignment vertical="center"/>
    </xf>
    <xf numFmtId="179" fontId="0" fillId="0" borderId="5" xfId="0" applyNumberFormat="1" applyFont="1" applyBorder="1" applyAlignment="1">
      <alignment vertical="center"/>
    </xf>
    <xf numFmtId="184" fontId="1" fillId="0" borderId="3" xfId="16" applyNumberFormat="1" applyFont="1" applyBorder="1" applyAlignment="1">
      <alignment horizontal="right" vertical="center"/>
    </xf>
    <xf numFmtId="179" fontId="0" fillId="0" borderId="7" xfId="0" applyNumberFormat="1" applyBorder="1" applyAlignment="1">
      <alignment vertical="center"/>
    </xf>
    <xf numFmtId="194" fontId="1" fillId="0" borderId="2" xfId="4" applyNumberFormat="1" applyFill="1" applyBorder="1">
      <alignment vertical="center"/>
    </xf>
    <xf numFmtId="194" fontId="1" fillId="0" borderId="3" xfId="4" applyNumberFormat="1" applyBorder="1">
      <alignment vertical="center"/>
    </xf>
    <xf numFmtId="194" fontId="1" fillId="0" borderId="0" xfId="4" applyNumberFormat="1" applyBorder="1">
      <alignment vertical="center"/>
    </xf>
    <xf numFmtId="194" fontId="1" fillId="0" borderId="3" xfId="4" applyNumberFormat="1" applyFill="1" applyBorder="1">
      <alignment vertical="center"/>
    </xf>
    <xf numFmtId="194" fontId="1" fillId="0" borderId="0" xfId="4" applyNumberFormat="1" applyFill="1" applyBorder="1">
      <alignment vertical="center"/>
    </xf>
    <xf numFmtId="0" fontId="0" fillId="0" borderId="2" xfId="4" applyFont="1" applyFill="1" applyBorder="1">
      <alignment vertical="center"/>
    </xf>
    <xf numFmtId="194" fontId="1" fillId="0" borderId="5" xfId="4" applyNumberFormat="1" applyFill="1" applyBorder="1">
      <alignment vertical="center"/>
    </xf>
    <xf numFmtId="194" fontId="1" fillId="0" borderId="5" xfId="4" applyNumberFormat="1" applyBorder="1">
      <alignment vertical="center"/>
    </xf>
    <xf numFmtId="0" fontId="0" fillId="0" borderId="0" xfId="4" applyFont="1" applyAlignment="1">
      <alignment horizontal="center" vertical="center"/>
    </xf>
    <xf numFmtId="0" fontId="1" fillId="0" borderId="0" xfId="4" applyAlignment="1">
      <alignment shrinkToFit="1"/>
    </xf>
    <xf numFmtId="1" fontId="2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25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right" vertical="center"/>
    </xf>
    <xf numFmtId="0" fontId="10" fillId="3" borderId="13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186" fontId="8" fillId="0" borderId="3" xfId="0" applyNumberFormat="1" applyFont="1" applyBorder="1" applyAlignment="1">
      <alignment vertical="center"/>
    </xf>
    <xf numFmtId="186" fontId="8" fillId="0" borderId="3" xfId="0" applyNumberFormat="1" applyFont="1" applyBorder="1" applyAlignment="1">
      <alignment horizontal="right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186" fontId="8" fillId="0" borderId="5" xfId="0" applyNumberFormat="1" applyFont="1" applyBorder="1" applyAlignment="1">
      <alignment vertical="center"/>
    </xf>
    <xf numFmtId="186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vertical="center"/>
    </xf>
    <xf numFmtId="179" fontId="0" fillId="0" borderId="2" xfId="0" applyNumberFormat="1" applyFill="1" applyBorder="1" applyAlignment="1">
      <alignment vertical="center"/>
    </xf>
    <xf numFmtId="179" fontId="0" fillId="0" borderId="2" xfId="0" applyNumberFormat="1" applyBorder="1" applyAlignment="1">
      <alignment vertical="center"/>
    </xf>
    <xf numFmtId="179" fontId="0" fillId="0" borderId="0" xfId="0" applyNumberFormat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2" xfId="0" applyNumberFormat="1" applyFill="1" applyBorder="1" applyAlignment="1">
      <alignment vertical="center"/>
    </xf>
    <xf numFmtId="181" fontId="0" fillId="0" borderId="3" xfId="0" applyNumberFormat="1" applyBorder="1" applyAlignment="1">
      <alignment vertical="center"/>
    </xf>
    <xf numFmtId="181" fontId="0" fillId="0" borderId="2" xfId="0" applyNumberFormat="1" applyBorder="1" applyAlignment="1">
      <alignment vertical="center"/>
    </xf>
    <xf numFmtId="181" fontId="0" fillId="0" borderId="5" xfId="0" applyNumberFormat="1" applyBorder="1" applyAlignment="1">
      <alignment vertical="center"/>
    </xf>
    <xf numFmtId="181" fontId="0" fillId="0" borderId="0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7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183" fontId="0" fillId="0" borderId="2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83" fontId="0" fillId="0" borderId="1" xfId="0" applyNumberFormat="1" applyBorder="1" applyAlignment="1">
      <alignment vertical="center"/>
    </xf>
    <xf numFmtId="183" fontId="0" fillId="0" borderId="5" xfId="0" applyNumberFormat="1" applyBorder="1" applyAlignment="1">
      <alignment vertical="center"/>
    </xf>
    <xf numFmtId="190" fontId="0" fillId="0" borderId="1" xfId="0" applyNumberFormat="1" applyFont="1" applyBorder="1" applyAlignment="1">
      <alignment vertical="center"/>
    </xf>
    <xf numFmtId="178" fontId="0" fillId="0" borderId="1" xfId="0" applyNumberFormat="1" applyBorder="1" applyAlignment="1">
      <alignment vertical="center"/>
    </xf>
    <xf numFmtId="190" fontId="0" fillId="0" borderId="3" xfId="0" applyNumberFormat="1" applyFont="1" applyBorder="1" applyAlignment="1">
      <alignment vertical="center"/>
    </xf>
    <xf numFmtId="0" fontId="26" fillId="0" borderId="4" xfId="17" quotePrefix="1" applyBorder="1" applyAlignment="1">
      <alignment horizontal="left" indent="1"/>
    </xf>
    <xf numFmtId="0" fontId="0" fillId="0" borderId="1" xfId="0" applyBorder="1"/>
    <xf numFmtId="0" fontId="0" fillId="0" borderId="5" xfId="0" applyBorder="1"/>
    <xf numFmtId="0" fontId="7" fillId="3" borderId="4" xfId="4" applyFont="1" applyFill="1" applyBorder="1" applyAlignment="1">
      <alignment horizontal="center" vertical="center"/>
    </xf>
    <xf numFmtId="185" fontId="7" fillId="3" borderId="4" xfId="4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18" fillId="3" borderId="13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 shrinkToFit="1"/>
    </xf>
    <xf numFmtId="0" fontId="7" fillId="3" borderId="11" xfId="4" applyFont="1" applyFill="1" applyBorder="1" applyAlignment="1">
      <alignment horizontal="center" vertical="center"/>
    </xf>
    <xf numFmtId="0" fontId="7" fillId="3" borderId="10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7" fillId="3" borderId="8" xfId="4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4" applyFont="1" applyFill="1" applyBorder="1" applyAlignment="1">
      <alignment horizontal="center" vertical="center"/>
    </xf>
    <xf numFmtId="0" fontId="7" fillId="3" borderId="0" xfId="4" applyFont="1" applyFill="1" applyBorder="1" applyAlignment="1">
      <alignment horizontal="center" vertical="center"/>
    </xf>
    <xf numFmtId="0" fontId="7" fillId="3" borderId="7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7" fillId="3" borderId="13" xfId="9" applyFont="1" applyFill="1" applyBorder="1" applyAlignment="1">
      <alignment horizontal="center" vertical="center"/>
    </xf>
    <xf numFmtId="0" fontId="7" fillId="3" borderId="15" xfId="9" applyFont="1" applyFill="1" applyBorder="1" applyAlignment="1">
      <alignment horizontal="center" vertical="center"/>
    </xf>
    <xf numFmtId="0" fontId="7" fillId="3" borderId="14" xfId="9" applyFont="1" applyFill="1" applyBorder="1" applyAlignment="1">
      <alignment horizontal="center" vertical="center"/>
    </xf>
    <xf numFmtId="0" fontId="7" fillId="3" borderId="11" xfId="9" applyFont="1" applyFill="1" applyBorder="1" applyAlignment="1">
      <alignment horizontal="center" vertical="center" wrapText="1"/>
    </xf>
    <xf numFmtId="0" fontId="7" fillId="3" borderId="2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/>
    </xf>
    <xf numFmtId="0" fontId="7" fillId="3" borderId="1" xfId="9" applyFont="1" applyFill="1" applyBorder="1" applyAlignment="1">
      <alignment horizontal="center" vertical="center" wrapText="1"/>
    </xf>
    <xf numFmtId="0" fontId="23" fillId="3" borderId="3" xfId="9" applyFill="1" applyBorder="1" applyAlignment="1">
      <alignment horizontal="center" vertical="center"/>
    </xf>
    <xf numFmtId="0" fontId="23" fillId="3" borderId="5" xfId="9" applyFill="1" applyBorder="1" applyAlignment="1">
      <alignment horizontal="center" vertical="center"/>
    </xf>
    <xf numFmtId="0" fontId="7" fillId="3" borderId="4" xfId="9" applyFont="1" applyFill="1" applyBorder="1" applyAlignment="1">
      <alignment horizontal="center" vertical="center" wrapText="1"/>
    </xf>
    <xf numFmtId="0" fontId="7" fillId="3" borderId="13" xfId="9" applyFont="1" applyFill="1" applyBorder="1" applyAlignment="1">
      <alignment horizontal="center" vertical="center" wrapText="1"/>
    </xf>
    <xf numFmtId="0" fontId="23" fillId="3" borderId="15" xfId="9" applyFill="1" applyBorder="1" applyAlignment="1">
      <alignment horizontal="center" vertical="center" wrapText="1"/>
    </xf>
    <xf numFmtId="0" fontId="23" fillId="3" borderId="14" xfId="9" applyFill="1" applyBorder="1" applyAlignment="1">
      <alignment horizontal="center" vertical="center" wrapText="1"/>
    </xf>
    <xf numFmtId="0" fontId="7" fillId="3" borderId="2" xfId="9" applyFont="1" applyFill="1" applyBorder="1" applyAlignment="1">
      <alignment horizontal="center" vertical="center" wrapText="1"/>
    </xf>
    <xf numFmtId="0" fontId="7" fillId="3" borderId="8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0" fontId="7" fillId="3" borderId="5" xfId="9" applyFont="1" applyFill="1" applyBorder="1" applyAlignment="1">
      <alignment horizontal="center" vertical="center" wrapText="1"/>
    </xf>
    <xf numFmtId="0" fontId="7" fillId="3" borderId="4" xfId="9" applyFont="1" applyFill="1" applyBorder="1" applyAlignment="1">
      <alignment horizontal="center" vertical="center"/>
    </xf>
    <xf numFmtId="0" fontId="23" fillId="3" borderId="3" xfId="9" applyFont="1" applyFill="1" applyBorder="1" applyAlignment="1">
      <alignment vertical="center"/>
    </xf>
    <xf numFmtId="0" fontId="23" fillId="3" borderId="5" xfId="9" applyFont="1" applyFill="1" applyBorder="1" applyAlignment="1">
      <alignment vertical="center"/>
    </xf>
    <xf numFmtId="0" fontId="7" fillId="3" borderId="3" xfId="9" applyFont="1" applyFill="1" applyBorder="1" applyAlignment="1">
      <alignment horizontal="center" vertical="center"/>
    </xf>
    <xf numFmtId="0" fontId="7" fillId="3" borderId="5" xfId="9" applyFont="1" applyFill="1" applyBorder="1" applyAlignment="1">
      <alignment horizontal="center" vertical="center"/>
    </xf>
    <xf numFmtId="0" fontId="7" fillId="3" borderId="4" xfId="10" applyFont="1" applyFill="1" applyBorder="1" applyAlignment="1">
      <alignment horizontal="center" vertical="center"/>
    </xf>
    <xf numFmtId="0" fontId="7" fillId="3" borderId="13" xfId="10" applyFont="1" applyFill="1" applyBorder="1" applyAlignment="1">
      <alignment horizontal="center" vertical="center"/>
    </xf>
    <xf numFmtId="0" fontId="7" fillId="3" borderId="15" xfId="10" applyFont="1" applyFill="1" applyBorder="1" applyAlignment="1">
      <alignment horizontal="center" vertical="center"/>
    </xf>
    <xf numFmtId="0" fontId="7" fillId="3" borderId="14" xfId="10" applyFont="1" applyFill="1" applyBorder="1" applyAlignment="1">
      <alignment horizontal="center" vertical="center"/>
    </xf>
    <xf numFmtId="0" fontId="7" fillId="3" borderId="11" xfId="10" applyFont="1" applyFill="1" applyBorder="1" applyAlignment="1">
      <alignment horizontal="center" vertical="center" wrapText="1"/>
    </xf>
    <xf numFmtId="0" fontId="7" fillId="3" borderId="10" xfId="10" applyFont="1" applyFill="1" applyBorder="1" applyAlignment="1">
      <alignment horizontal="center" vertical="center" wrapText="1"/>
    </xf>
    <xf numFmtId="0" fontId="7" fillId="3" borderId="6" xfId="10" applyFont="1" applyFill="1" applyBorder="1" applyAlignment="1">
      <alignment horizontal="center" vertical="center" wrapText="1"/>
    </xf>
    <xf numFmtId="0" fontId="7" fillId="3" borderId="2" xfId="10" applyFont="1" applyFill="1" applyBorder="1" applyAlignment="1">
      <alignment horizontal="center" vertical="center" wrapText="1"/>
    </xf>
    <xf numFmtId="0" fontId="7" fillId="3" borderId="0" xfId="10" applyFont="1" applyFill="1" applyBorder="1" applyAlignment="1">
      <alignment horizontal="center" vertical="center" wrapText="1"/>
    </xf>
    <xf numFmtId="0" fontId="7" fillId="3" borderId="7" xfId="10" applyFont="1" applyFill="1" applyBorder="1" applyAlignment="1">
      <alignment horizontal="center" vertical="center" wrapText="1"/>
    </xf>
    <xf numFmtId="181" fontId="7" fillId="3" borderId="1" xfId="10" quotePrefix="1" applyNumberFormat="1" applyFont="1" applyFill="1" applyBorder="1" applyAlignment="1">
      <alignment horizontal="center" vertical="center" wrapText="1"/>
    </xf>
    <xf numFmtId="181" fontId="7" fillId="3" borderId="3" xfId="10" quotePrefix="1" applyNumberFormat="1" applyFont="1" applyFill="1" applyBorder="1" applyAlignment="1">
      <alignment horizontal="center" vertical="center" wrapText="1"/>
    </xf>
    <xf numFmtId="0" fontId="7" fillId="3" borderId="1" xfId="10" applyFont="1" applyFill="1" applyBorder="1" applyAlignment="1">
      <alignment horizontal="center" vertical="center" wrapText="1"/>
    </xf>
    <xf numFmtId="0" fontId="7" fillId="3" borderId="3" xfId="10" applyFont="1" applyFill="1" applyBorder="1" applyAlignment="1">
      <alignment horizontal="center" vertical="center" wrapText="1"/>
    </xf>
    <xf numFmtId="181" fontId="7" fillId="3" borderId="1" xfId="10" applyNumberFormat="1" applyFont="1" applyFill="1" applyBorder="1" applyAlignment="1">
      <alignment horizontal="center" vertical="center" wrapText="1"/>
    </xf>
    <xf numFmtId="181" fontId="7" fillId="3" borderId="3" xfId="10" applyNumberFormat="1" applyFont="1" applyFill="1" applyBorder="1" applyAlignment="1">
      <alignment horizontal="center" vertical="center" wrapText="1"/>
    </xf>
    <xf numFmtId="0" fontId="7" fillId="3" borderId="1" xfId="10" quotePrefix="1" applyFont="1" applyFill="1" applyBorder="1" applyAlignment="1">
      <alignment horizontal="center" vertical="center" wrapText="1"/>
    </xf>
    <xf numFmtId="0" fontId="7" fillId="3" borderId="3" xfId="10" quotePrefix="1" applyFont="1" applyFill="1" applyBorder="1" applyAlignment="1">
      <alignment horizontal="center" vertical="center" wrapText="1"/>
    </xf>
    <xf numFmtId="181" fontId="7" fillId="3" borderId="13" xfId="10" applyNumberFormat="1" applyFont="1" applyFill="1" applyBorder="1" applyAlignment="1">
      <alignment horizontal="center" vertical="center" wrapText="1"/>
    </xf>
    <xf numFmtId="181" fontId="7" fillId="3" borderId="14" xfId="10" applyNumberFormat="1" applyFont="1" applyFill="1" applyBorder="1" applyAlignment="1">
      <alignment horizontal="center" vertical="center" wrapText="1"/>
    </xf>
    <xf numFmtId="0" fontId="7" fillId="3" borderId="8" xfId="10" applyFont="1" applyFill="1" applyBorder="1" applyAlignment="1">
      <alignment horizontal="center" vertical="center" wrapText="1"/>
    </xf>
    <xf numFmtId="0" fontId="7" fillId="3" borderId="12" xfId="10" applyFont="1" applyFill="1" applyBorder="1" applyAlignment="1">
      <alignment horizontal="center" vertical="center" wrapText="1"/>
    </xf>
    <xf numFmtId="0" fontId="7" fillId="3" borderId="9" xfId="10" applyFont="1" applyFill="1" applyBorder="1" applyAlignment="1">
      <alignment horizontal="center" vertical="center" wrapText="1"/>
    </xf>
    <xf numFmtId="0" fontId="7" fillId="3" borderId="13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1" xfId="10" applyFont="1" applyFill="1" applyBorder="1" applyAlignment="1">
      <alignment horizontal="center" vertical="center"/>
    </xf>
    <xf numFmtId="0" fontId="7" fillId="3" borderId="10" xfId="10" applyFont="1" applyFill="1" applyBorder="1" applyAlignment="1">
      <alignment horizontal="center" vertical="center"/>
    </xf>
    <xf numFmtId="0" fontId="7" fillId="3" borderId="6" xfId="10" applyFont="1" applyFill="1" applyBorder="1" applyAlignment="1">
      <alignment horizontal="center" vertical="center"/>
    </xf>
    <xf numFmtId="0" fontId="7" fillId="3" borderId="2" xfId="10" applyFont="1" applyFill="1" applyBorder="1" applyAlignment="1">
      <alignment horizontal="center" vertical="center"/>
    </xf>
    <xf numFmtId="0" fontId="7" fillId="3" borderId="0" xfId="10" applyFont="1" applyFill="1" applyBorder="1" applyAlignment="1">
      <alignment horizontal="center" vertical="center"/>
    </xf>
    <xf numFmtId="0" fontId="7" fillId="3" borderId="7" xfId="10" applyFont="1" applyFill="1" applyBorder="1" applyAlignment="1">
      <alignment horizontal="center" vertical="center"/>
    </xf>
    <xf numFmtId="0" fontId="7" fillId="3" borderId="8" xfId="10" applyFont="1" applyFill="1" applyBorder="1" applyAlignment="1">
      <alignment horizontal="center" vertical="center"/>
    </xf>
    <xf numFmtId="0" fontId="7" fillId="3" borderId="12" xfId="10" applyFont="1" applyFill="1" applyBorder="1" applyAlignment="1">
      <alignment horizontal="center" vertical="center"/>
    </xf>
    <xf numFmtId="0" fontId="7" fillId="3" borderId="9" xfId="10" applyFont="1" applyFill="1" applyBorder="1" applyAlignment="1">
      <alignment horizontal="center" vertical="center"/>
    </xf>
    <xf numFmtId="184" fontId="7" fillId="3" borderId="1" xfId="10" applyNumberFormat="1" applyFont="1" applyFill="1" applyBorder="1" applyAlignment="1">
      <alignment horizontal="center" vertical="center" wrapText="1"/>
    </xf>
    <xf numFmtId="184" fontId="7" fillId="3" borderId="3" xfId="10" applyNumberFormat="1" applyFont="1" applyFill="1" applyBorder="1" applyAlignment="1">
      <alignment horizontal="center" vertical="center" wrapText="1"/>
    </xf>
    <xf numFmtId="184" fontId="7" fillId="3" borderId="11" xfId="1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8">
    <cellStyle name="ハイパーリンク" xfId="17" builtinId="8"/>
    <cellStyle name="桁区切り" xfId="2" builtinId="6"/>
    <cellStyle name="桁区切り 2" xfId="1"/>
    <cellStyle name="桁区切り 2 2" xfId="7"/>
    <cellStyle name="通貨 2" xfId="16"/>
    <cellStyle name="標準" xfId="0" builtinId="0"/>
    <cellStyle name="標準 10" xfId="14"/>
    <cellStyle name="標準 12" xfId="3"/>
    <cellStyle name="標準 14" xfId="15"/>
    <cellStyle name="標準 2" xfId="4"/>
    <cellStyle name="標準 2 2" xfId="6"/>
    <cellStyle name="標準 2 3" xfId="8"/>
    <cellStyle name="標準 2 4" xfId="9"/>
    <cellStyle name="標準 3" xfId="5"/>
    <cellStyle name="標準 4" xfId="11"/>
    <cellStyle name="標準 6" xfId="12"/>
    <cellStyle name="標準 8" xfId="13"/>
    <cellStyle name="標準_Sheet1 3" xfId="1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山陰本線における貨物輸送と路線別乗客人員数の推移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'[09-01d.xls]９－１'!#REF!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'９－１'!$B$6:$B$21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'９－１'!$D$6:$D$21</c:f>
              <c:numCache>
                <c:formatCode>#,##0_);\(#,##0\)</c:formatCode>
                <c:ptCount val="16"/>
                <c:pt idx="0">
                  <c:v>8617</c:v>
                </c:pt>
                <c:pt idx="1">
                  <c:v>8324</c:v>
                </c:pt>
                <c:pt idx="2" formatCode="#,##0_);[Red]\(#,##0\)">
                  <c:v>8314</c:v>
                </c:pt>
                <c:pt idx="3" formatCode="#,##0_);[Red]\(#,##0\)">
                  <c:v>8184</c:v>
                </c:pt>
                <c:pt idx="4" formatCode="#,##0_);[Red]\(#,##0\)">
                  <c:v>8024</c:v>
                </c:pt>
                <c:pt idx="5" formatCode="#,##0_);[Red]\(#,##0\)">
                  <c:v>7983</c:v>
                </c:pt>
                <c:pt idx="6" formatCode="#,##0_);[Red]\(#,##0\)">
                  <c:v>8029</c:v>
                </c:pt>
                <c:pt idx="7" formatCode="#,##0_);[Red]\(#,##0\)">
                  <c:v>7926</c:v>
                </c:pt>
                <c:pt idx="8" formatCode="#,##0_);[Red]\(#,##0\)">
                  <c:v>7458</c:v>
                </c:pt>
                <c:pt idx="9" formatCode="#,##0_);[Red]\(#,##0\)">
                  <c:v>7272</c:v>
                </c:pt>
                <c:pt idx="10" formatCode="#,##0_);[Red]\(#,##0\)">
                  <c:v>7084</c:v>
                </c:pt>
                <c:pt idx="11" formatCode="#,##0_);[Red]\(#,##0\)">
                  <c:v>6931</c:v>
                </c:pt>
                <c:pt idx="12" formatCode="#,##0_);[Red]\(#,##0\)">
                  <c:v>6711</c:v>
                </c:pt>
                <c:pt idx="13" formatCode="#,##0_);[Red]\(#,##0\)">
                  <c:v>6448</c:v>
                </c:pt>
                <c:pt idx="14" formatCode="#,##0_);[Red]\(#,##0\)">
                  <c:v>6393</c:v>
                </c:pt>
                <c:pt idx="15" formatCode="#,##0_);[Red]\(#,##0\)">
                  <c:v>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8-44F4-9FB0-25A2645F7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9264"/>
        <c:axId val="34381824"/>
      </c:barChart>
      <c:lineChart>
        <c:grouping val="standard"/>
        <c:varyColors val="0"/>
        <c:ser>
          <c:idx val="6"/>
          <c:order val="6"/>
          <c:tx>
            <c:strRef>
              <c:f>'[09-01d.xls]９－１'!#REF!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'９－１'!$B$6:$B$21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'９－１'!$E$6:$E$21</c:f>
              <c:numCache>
                <c:formatCode>#,##0_);\(#,##0\)</c:formatCode>
                <c:ptCount val="16"/>
                <c:pt idx="0">
                  <c:v>664</c:v>
                </c:pt>
                <c:pt idx="1">
                  <c:v>656</c:v>
                </c:pt>
                <c:pt idx="2" formatCode="#,##0_);[Red]\(#,##0\)">
                  <c:v>645</c:v>
                </c:pt>
                <c:pt idx="3" formatCode="#,##0_);[Red]\(#,##0\)">
                  <c:v>618</c:v>
                </c:pt>
                <c:pt idx="4" formatCode="#,##0_);[Red]\(#,##0\)">
                  <c:v>603</c:v>
                </c:pt>
                <c:pt idx="5" formatCode="#,##0_);[Red]\(#,##0\)">
                  <c:v>608</c:v>
                </c:pt>
                <c:pt idx="6" formatCode="#,##0_);[Red]\(#,##0\)">
                  <c:v>607</c:v>
                </c:pt>
                <c:pt idx="7" formatCode="#,##0_);[Red]\(#,##0\)">
                  <c:v>567</c:v>
                </c:pt>
                <c:pt idx="8" formatCode="#,##0_);[Red]\(#,##0\)">
                  <c:v>541</c:v>
                </c:pt>
                <c:pt idx="9" formatCode="#,##0_);[Red]\(#,##0\)">
                  <c:v>531</c:v>
                </c:pt>
                <c:pt idx="10" formatCode="#,##0_);[Red]\(#,##0\)">
                  <c:v>508</c:v>
                </c:pt>
                <c:pt idx="11" formatCode="#,##0_);[Red]\(#,##0\)">
                  <c:v>502</c:v>
                </c:pt>
                <c:pt idx="12" formatCode="#,##0_);[Red]\(#,##0\)">
                  <c:v>499</c:v>
                </c:pt>
                <c:pt idx="13" formatCode="#,##0_);[Red]\(#,##0\)">
                  <c:v>463</c:v>
                </c:pt>
                <c:pt idx="14" formatCode="#,##0_);[Red]\(#,##0\)">
                  <c:v>419</c:v>
                </c:pt>
                <c:pt idx="15" formatCode="#,##0_);[Red]\(#,##0\)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38-44F4-9FB0-25A2645F7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79264"/>
        <c:axId val="34381824"/>
      </c:lineChart>
      <c:lineChart>
        <c:grouping val="standard"/>
        <c:varyColors val="0"/>
        <c:ser>
          <c:idx val="0"/>
          <c:order val="0"/>
          <c:tx>
            <c:strRef>
              <c:f>'９－１'!$H$5</c:f>
              <c:strCache>
                <c:ptCount val="1"/>
                <c:pt idx="0">
                  <c:v>(千人)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'[09-01d.xls]９－１'!#REF!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'９－１'!$H$6:$H$21</c:f>
              <c:numCache>
                <c:formatCode>#,##0_);\(#,##0\)</c:formatCode>
                <c:ptCount val="16"/>
                <c:pt idx="0">
                  <c:v>398</c:v>
                </c:pt>
                <c:pt idx="1">
                  <c:v>392</c:v>
                </c:pt>
                <c:pt idx="2" formatCode="#,##0_);[Red]\(#,##0\)">
                  <c:v>382</c:v>
                </c:pt>
                <c:pt idx="3" formatCode="#,##0_);[Red]\(#,##0\)">
                  <c:v>357</c:v>
                </c:pt>
                <c:pt idx="4" formatCode="#,##0_);[Red]\(#,##0\)">
                  <c:v>360</c:v>
                </c:pt>
                <c:pt idx="5" formatCode="#,##0_);[Red]\(#,##0\)">
                  <c:v>347</c:v>
                </c:pt>
                <c:pt idx="6" formatCode="#,##0_);[Red]\(#,##0\)">
                  <c:v>349</c:v>
                </c:pt>
                <c:pt idx="7" formatCode="#,##0_);[Red]\(#,##0\)">
                  <c:v>329</c:v>
                </c:pt>
                <c:pt idx="8" formatCode="#,##0_);[Red]\(#,##0\)">
                  <c:v>308</c:v>
                </c:pt>
                <c:pt idx="9" formatCode="#,##0_);[Red]\(#,##0\)">
                  <c:v>301</c:v>
                </c:pt>
                <c:pt idx="10" formatCode="#,##0_);[Red]\(#,##0\)">
                  <c:v>287</c:v>
                </c:pt>
                <c:pt idx="11" formatCode="#,##0_);[Red]\(#,##0\)">
                  <c:v>277</c:v>
                </c:pt>
                <c:pt idx="12" formatCode="#,##0_);[Red]\(#,##0\)">
                  <c:v>267</c:v>
                </c:pt>
                <c:pt idx="13" formatCode="#,##0_);[Red]\(#,##0\)">
                  <c:v>274</c:v>
                </c:pt>
                <c:pt idx="14" formatCode="#,##0_);[Red]\(#,##0\)">
                  <c:v>258</c:v>
                </c:pt>
                <c:pt idx="15" formatCode="#,##0_);[Red]\(#,##0\)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38-44F4-9FB0-25A2645F7DE2}"/>
            </c:ext>
          </c:extLst>
        </c:ser>
        <c:ser>
          <c:idx val="1"/>
          <c:order val="1"/>
          <c:tx>
            <c:strRef>
              <c:f>'９－１'!$I$5</c:f>
              <c:strCache>
                <c:ptCount val="1"/>
                <c:pt idx="0">
                  <c:v>(千人)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'[09-01d.xls]９－１'!#REF!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'９－１'!$I$6:$I$21</c:f>
              <c:numCache>
                <c:formatCode>#,##0_);[Red]\(#,##0\)</c:formatCode>
                <c:ptCount val="16"/>
                <c:pt idx="0">
                  <c:v>10423</c:v>
                </c:pt>
                <c:pt idx="1">
                  <c:v>9795</c:v>
                </c:pt>
                <c:pt idx="2">
                  <c:v>9815</c:v>
                </c:pt>
                <c:pt idx="3">
                  <c:v>9605</c:v>
                </c:pt>
                <c:pt idx="4">
                  <c:v>9403</c:v>
                </c:pt>
                <c:pt idx="5">
                  <c:v>9349</c:v>
                </c:pt>
                <c:pt idx="6">
                  <c:v>9381</c:v>
                </c:pt>
                <c:pt idx="7">
                  <c:v>9196</c:v>
                </c:pt>
                <c:pt idx="8">
                  <c:v>8647</c:v>
                </c:pt>
                <c:pt idx="9">
                  <c:v>8411</c:v>
                </c:pt>
                <c:pt idx="10">
                  <c:v>8152</c:v>
                </c:pt>
                <c:pt idx="11">
                  <c:v>7968</c:v>
                </c:pt>
                <c:pt idx="12">
                  <c:v>7692</c:v>
                </c:pt>
                <c:pt idx="13">
                  <c:v>7385</c:v>
                </c:pt>
                <c:pt idx="14">
                  <c:v>7261</c:v>
                </c:pt>
                <c:pt idx="15">
                  <c:v>7042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38-44F4-9FB0-25A2645F7DE2}"/>
            </c:ext>
          </c:extLst>
        </c:ser>
        <c:ser>
          <c:idx val="2"/>
          <c:order val="2"/>
          <c:tx>
            <c:strRef>
              <c:f>'９－１'!$J$5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'[09-01d.xls]９－１'!#REF!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'９－１'!$J$6:$J$21</c:f>
              <c:numCache>
                <c:formatCode>#,##0_);\(#,##0\)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38-44F4-9FB0-25A2645F7DE2}"/>
            </c:ext>
          </c:extLst>
        </c:ser>
        <c:ser>
          <c:idx val="3"/>
          <c:order val="3"/>
          <c:tx>
            <c:strRef>
              <c:f>'９－１'!#REF!</c:f>
              <c:strCache>
                <c:ptCount val="1"/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'[09-01d.xls]９－１'!#REF!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'９－１'!#REF!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38-44F4-9FB0-25A2645F7DE2}"/>
            </c:ext>
          </c:extLst>
        </c:ser>
        <c:ser>
          <c:idx val="4"/>
          <c:order val="4"/>
          <c:tx>
            <c:strRef>
              <c:f>'９－１'!$K$5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'[09-01d.xls]９－１'!#REF!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'９－１'!$K$6:$K$21</c:f>
              <c:numCache>
                <c:formatCode>#,##0_);\(#,##0\)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38-44F4-9FB0-25A2645F7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3744"/>
        <c:axId val="34385280"/>
      </c:lineChart>
      <c:catAx>
        <c:axId val="34379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38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千ｔ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79264"/>
        <c:crosses val="autoZero"/>
        <c:crossBetween val="between"/>
      </c:valAx>
      <c:catAx>
        <c:axId val="3438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85280"/>
        <c:crosses val="autoZero"/>
        <c:auto val="0"/>
        <c:lblAlgn val="ctr"/>
        <c:lblOffset val="100"/>
        <c:noMultiLvlLbl val="0"/>
      </c:catAx>
      <c:valAx>
        <c:axId val="3438528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837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" r="0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3"/>
          <c:order val="3"/>
          <c:tx>
            <c:strRef>
              <c:f>'９－２'!$D$4:$D$5</c:f>
              <c:strCache>
                <c:ptCount val="2"/>
                <c:pt idx="0">
                  <c:v>出雲空港</c:v>
                </c:pt>
                <c:pt idx="1">
                  <c:v>乗客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'９－２'!$D$7:$D$22</c:f>
              <c:numCache>
                <c:formatCode>#,##0_);[Red]\(#,##0\)</c:formatCode>
                <c:ptCount val="16"/>
                <c:pt idx="0">
                  <c:v>213010</c:v>
                </c:pt>
                <c:pt idx="1">
                  <c:v>232344</c:v>
                </c:pt>
                <c:pt idx="2">
                  <c:v>279695</c:v>
                </c:pt>
                <c:pt idx="3">
                  <c:v>282193</c:v>
                </c:pt>
                <c:pt idx="4">
                  <c:v>288451</c:v>
                </c:pt>
                <c:pt idx="5">
                  <c:v>323091</c:v>
                </c:pt>
                <c:pt idx="6">
                  <c:v>325691</c:v>
                </c:pt>
                <c:pt idx="7">
                  <c:v>324104</c:v>
                </c:pt>
                <c:pt idx="8">
                  <c:v>332902</c:v>
                </c:pt>
                <c:pt idx="9">
                  <c:v>335429</c:v>
                </c:pt>
                <c:pt idx="10">
                  <c:v>345885</c:v>
                </c:pt>
                <c:pt idx="11">
                  <c:v>368757</c:v>
                </c:pt>
                <c:pt idx="12">
                  <c:v>357028</c:v>
                </c:pt>
                <c:pt idx="13">
                  <c:v>381261</c:v>
                </c:pt>
                <c:pt idx="14">
                  <c:v>378860</c:v>
                </c:pt>
                <c:pt idx="15">
                  <c:v>365780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C-4825-AB27-8C87AEE1A8C6}"/>
            </c:ext>
          </c:extLst>
        </c:ser>
        <c:ser>
          <c:idx val="4"/>
          <c:order val="4"/>
          <c:tx>
            <c:strRef>
              <c:f>'９－２'!$E$4:$E$5</c:f>
              <c:strCache>
                <c:ptCount val="2"/>
                <c:pt idx="0">
                  <c:v>出雲空港</c:v>
                </c:pt>
                <c:pt idx="1">
                  <c:v>降客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'９－２'!$E$7:$E$22</c:f>
              <c:numCache>
                <c:formatCode>#,##0_);[Red]\(#,##0\)</c:formatCode>
                <c:ptCount val="16"/>
                <c:pt idx="0">
                  <c:v>220794</c:v>
                </c:pt>
                <c:pt idx="1">
                  <c:v>236638</c:v>
                </c:pt>
                <c:pt idx="2">
                  <c:v>279734</c:v>
                </c:pt>
                <c:pt idx="3">
                  <c:v>282151</c:v>
                </c:pt>
                <c:pt idx="4">
                  <c:v>279695</c:v>
                </c:pt>
                <c:pt idx="5">
                  <c:v>318407</c:v>
                </c:pt>
                <c:pt idx="6">
                  <c:v>315655</c:v>
                </c:pt>
                <c:pt idx="7">
                  <c:v>323035</c:v>
                </c:pt>
                <c:pt idx="8">
                  <c:v>334449</c:v>
                </c:pt>
                <c:pt idx="9">
                  <c:v>349709</c:v>
                </c:pt>
                <c:pt idx="10">
                  <c:v>357294</c:v>
                </c:pt>
                <c:pt idx="11">
                  <c:v>384140</c:v>
                </c:pt>
                <c:pt idx="12">
                  <c:v>369218</c:v>
                </c:pt>
                <c:pt idx="13">
                  <c:v>391789</c:v>
                </c:pt>
                <c:pt idx="14">
                  <c:v>385770</c:v>
                </c:pt>
                <c:pt idx="15">
                  <c:v>374457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C-4825-AB27-8C87AEE1A8C6}"/>
            </c:ext>
          </c:extLst>
        </c:ser>
        <c:ser>
          <c:idx val="5"/>
          <c:order val="5"/>
          <c:tx>
            <c:strRef>
              <c:f>'９－２'!$G$4:$G$5</c:f>
              <c:strCache>
                <c:ptCount val="2"/>
                <c:pt idx="0">
                  <c:v>隠岐空港</c:v>
                </c:pt>
                <c:pt idx="1">
                  <c:v>乗客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'９－２'!$G$7:$G$22</c:f>
              <c:numCache>
                <c:formatCode>#,##0_);[Red]\(#,##0\)</c:formatCode>
                <c:ptCount val="16"/>
                <c:pt idx="0">
                  <c:v>29880</c:v>
                </c:pt>
                <c:pt idx="1">
                  <c:v>31352</c:v>
                </c:pt>
                <c:pt idx="2">
                  <c:v>33630</c:v>
                </c:pt>
                <c:pt idx="3">
                  <c:v>33904</c:v>
                </c:pt>
                <c:pt idx="4">
                  <c:v>31293</c:v>
                </c:pt>
                <c:pt idx="5">
                  <c:v>33027</c:v>
                </c:pt>
                <c:pt idx="6">
                  <c:v>28500</c:v>
                </c:pt>
                <c:pt idx="7">
                  <c:v>30541</c:v>
                </c:pt>
                <c:pt idx="8">
                  <c:v>27895</c:v>
                </c:pt>
                <c:pt idx="9">
                  <c:v>28921</c:v>
                </c:pt>
                <c:pt idx="10">
                  <c:v>27450</c:v>
                </c:pt>
                <c:pt idx="11">
                  <c:v>26901</c:v>
                </c:pt>
                <c:pt idx="12">
                  <c:v>26559</c:v>
                </c:pt>
                <c:pt idx="13">
                  <c:v>25780</c:v>
                </c:pt>
                <c:pt idx="14">
                  <c:v>21295</c:v>
                </c:pt>
                <c:pt idx="15">
                  <c:v>20704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C-4825-AB27-8C87AEE1A8C6}"/>
            </c:ext>
          </c:extLst>
        </c:ser>
        <c:ser>
          <c:idx val="6"/>
          <c:order val="6"/>
          <c:tx>
            <c:strRef>
              <c:f>'９－２'!$H$4:$H$5</c:f>
              <c:strCache>
                <c:ptCount val="2"/>
                <c:pt idx="0">
                  <c:v>隠岐空港</c:v>
                </c:pt>
                <c:pt idx="1">
                  <c:v>降客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'９－２'!$H$7:$H$22</c:f>
              <c:numCache>
                <c:formatCode>#,##0_);[Red]\(#,##0\)</c:formatCode>
                <c:ptCount val="16"/>
                <c:pt idx="0">
                  <c:v>31063</c:v>
                </c:pt>
                <c:pt idx="1">
                  <c:v>32336</c:v>
                </c:pt>
                <c:pt idx="2">
                  <c:v>34017</c:v>
                </c:pt>
                <c:pt idx="3">
                  <c:v>34525</c:v>
                </c:pt>
                <c:pt idx="4">
                  <c:v>30217</c:v>
                </c:pt>
                <c:pt idx="5">
                  <c:v>32029</c:v>
                </c:pt>
                <c:pt idx="6">
                  <c:v>27895</c:v>
                </c:pt>
                <c:pt idx="7">
                  <c:v>29232</c:v>
                </c:pt>
                <c:pt idx="8">
                  <c:v>27357</c:v>
                </c:pt>
                <c:pt idx="9">
                  <c:v>29011</c:v>
                </c:pt>
                <c:pt idx="10">
                  <c:v>27150</c:v>
                </c:pt>
                <c:pt idx="11">
                  <c:v>26702</c:v>
                </c:pt>
                <c:pt idx="12">
                  <c:v>25554</c:v>
                </c:pt>
                <c:pt idx="13">
                  <c:v>25075</c:v>
                </c:pt>
                <c:pt idx="14">
                  <c:v>21521</c:v>
                </c:pt>
                <c:pt idx="15">
                  <c:v>21128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C-4825-AB27-8C87AEE1A8C6}"/>
            </c:ext>
          </c:extLst>
        </c:ser>
        <c:ser>
          <c:idx val="7"/>
          <c:order val="7"/>
          <c:tx>
            <c:strRef>
              <c:f>'９－２'!$J$4:$J$5</c:f>
              <c:strCache>
                <c:ptCount val="2"/>
                <c:pt idx="0">
                  <c:v>石見空港  （平成5年7月開港）</c:v>
                </c:pt>
                <c:pt idx="1">
                  <c:v>乗客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'９－２'!$J$7:$J$22</c:f>
              <c:numCache>
                <c:formatCode>#,##0_);[Red]\(#,##0\)</c:formatCode>
                <c:ptCount val="16"/>
                <c:pt idx="4">
                  <c:v>48416</c:v>
                </c:pt>
                <c:pt idx="5">
                  <c:v>68426</c:v>
                </c:pt>
                <c:pt idx="6">
                  <c:v>66944</c:v>
                </c:pt>
                <c:pt idx="7">
                  <c:v>63415</c:v>
                </c:pt>
                <c:pt idx="8">
                  <c:v>79241</c:v>
                </c:pt>
                <c:pt idx="9">
                  <c:v>81093</c:v>
                </c:pt>
                <c:pt idx="10">
                  <c:v>79582</c:v>
                </c:pt>
                <c:pt idx="11">
                  <c:v>75923</c:v>
                </c:pt>
                <c:pt idx="12">
                  <c:v>83383</c:v>
                </c:pt>
                <c:pt idx="13">
                  <c:v>70997</c:v>
                </c:pt>
                <c:pt idx="14">
                  <c:v>50139</c:v>
                </c:pt>
                <c:pt idx="15">
                  <c:v>43634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C-4825-AB27-8C87AEE1A8C6}"/>
            </c:ext>
          </c:extLst>
        </c:ser>
        <c:ser>
          <c:idx val="8"/>
          <c:order val="8"/>
          <c:tx>
            <c:strRef>
              <c:f>'９－２'!$K$4:$K$5</c:f>
              <c:strCache>
                <c:ptCount val="2"/>
                <c:pt idx="0">
                  <c:v>石見空港  （平成5年7月開港）</c:v>
                </c:pt>
                <c:pt idx="1">
                  <c:v>降客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'９－２'!$K$7:$K$22</c:f>
              <c:numCache>
                <c:formatCode>#,##0_);[Red]\(#,##0\)</c:formatCode>
                <c:ptCount val="16"/>
                <c:pt idx="4">
                  <c:v>54330</c:v>
                </c:pt>
                <c:pt idx="5">
                  <c:v>73344</c:v>
                </c:pt>
                <c:pt idx="6">
                  <c:v>69017</c:v>
                </c:pt>
                <c:pt idx="7">
                  <c:v>70511</c:v>
                </c:pt>
                <c:pt idx="8">
                  <c:v>83653</c:v>
                </c:pt>
                <c:pt idx="9">
                  <c:v>88708</c:v>
                </c:pt>
                <c:pt idx="10">
                  <c:v>73875</c:v>
                </c:pt>
                <c:pt idx="11">
                  <c:v>71057</c:v>
                </c:pt>
                <c:pt idx="12">
                  <c:v>77929</c:v>
                </c:pt>
                <c:pt idx="13">
                  <c:v>68645</c:v>
                </c:pt>
                <c:pt idx="14">
                  <c:v>51457</c:v>
                </c:pt>
                <c:pt idx="15">
                  <c:v>46617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C-4825-AB27-8C87AEE1A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064832"/>
        <c:axId val="33292672"/>
      </c:barChart>
      <c:lineChart>
        <c:grouping val="standard"/>
        <c:varyColors val="0"/>
        <c:ser>
          <c:idx val="0"/>
          <c:order val="0"/>
          <c:tx>
            <c:strRef>
              <c:f>'９－２'!$F$4:$F$5</c:f>
              <c:strCache>
                <c:ptCount val="2"/>
                <c:pt idx="0">
                  <c:v>出雲空港</c:v>
                </c:pt>
                <c:pt idx="1">
                  <c:v>合計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'９－２'!$F$33:$F$64</c:f>
              <c:numCache>
                <c:formatCode>#,##0_);[Red]\(#,##0\)</c:formatCode>
                <c:ptCount val="32"/>
                <c:pt idx="0">
                  <c:v>829111</c:v>
                </c:pt>
                <c:pt idx="1">
                  <c:v>891889</c:v>
                </c:pt>
                <c:pt idx="2">
                  <c:v>919547</c:v>
                </c:pt>
                <c:pt idx="3">
                  <c:v>1012807</c:v>
                </c:pt>
                <c:pt idx="4">
                  <c:v>997167</c:v>
                </c:pt>
                <c:pt idx="5">
                  <c:v>307248</c:v>
                </c:pt>
                <c:pt idx="6">
                  <c:v>432260</c:v>
                </c:pt>
                <c:pt idx="7">
                  <c:v>823383</c:v>
                </c:pt>
                <c:pt idx="8">
                  <c:v>999598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1C-4825-AB27-8C87AEE1A8C6}"/>
            </c:ext>
          </c:extLst>
        </c:ser>
        <c:ser>
          <c:idx val="1"/>
          <c:order val="1"/>
          <c:tx>
            <c:strRef>
              <c:f>'９－２'!$I$4:$I$5</c:f>
              <c:strCache>
                <c:ptCount val="2"/>
                <c:pt idx="0">
                  <c:v>隠岐空港</c:v>
                </c:pt>
                <c:pt idx="1">
                  <c:v>合計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'９－２'!$I$28:$I$63</c:f>
              <c:numCache>
                <c:formatCode>#,##0_);[Red]\(#,##0\)</c:formatCode>
                <c:ptCount val="36"/>
                <c:pt idx="0">
                  <c:v>51419</c:v>
                </c:pt>
                <c:pt idx="1">
                  <c:v>51629</c:v>
                </c:pt>
                <c:pt idx="2">
                  <c:v>52013</c:v>
                </c:pt>
                <c:pt idx="3">
                  <c:v>51706</c:v>
                </c:pt>
                <c:pt idx="4">
                  <c:v>51462</c:v>
                </c:pt>
                <c:pt idx="5">
                  <c:v>53295</c:v>
                </c:pt>
                <c:pt idx="6">
                  <c:v>52698</c:v>
                </c:pt>
                <c:pt idx="7">
                  <c:v>56754</c:v>
                </c:pt>
                <c:pt idx="8">
                  <c:v>56585</c:v>
                </c:pt>
                <c:pt idx="9">
                  <c:v>59238</c:v>
                </c:pt>
                <c:pt idx="10">
                  <c:v>23812</c:v>
                </c:pt>
                <c:pt idx="11">
                  <c:v>32294</c:v>
                </c:pt>
                <c:pt idx="12">
                  <c:v>54742</c:v>
                </c:pt>
                <c:pt idx="13">
                  <c:v>64598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1C-4825-AB27-8C87AEE1A8C6}"/>
            </c:ext>
          </c:extLst>
        </c:ser>
        <c:ser>
          <c:idx val="2"/>
          <c:order val="2"/>
          <c:tx>
            <c:strRef>
              <c:f>'９－２'!$L$4:$L$5</c:f>
              <c:strCache>
                <c:ptCount val="2"/>
                <c:pt idx="0">
                  <c:v>石見空港  （平成5年7月開港）</c:v>
                </c:pt>
                <c:pt idx="1">
                  <c:v>合計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'９－２'!$L$7:$L$47</c:f>
              <c:numCache>
                <c:formatCode>#,##0_);[Red]\(#,##0\)</c:formatCode>
                <c:ptCount val="41"/>
                <c:pt idx="4">
                  <c:v>102746</c:v>
                </c:pt>
                <c:pt idx="5">
                  <c:v>141770</c:v>
                </c:pt>
                <c:pt idx="6">
                  <c:v>135961</c:v>
                </c:pt>
                <c:pt idx="7">
                  <c:v>133926</c:v>
                </c:pt>
                <c:pt idx="8">
                  <c:v>162894</c:v>
                </c:pt>
                <c:pt idx="9">
                  <c:v>169801</c:v>
                </c:pt>
                <c:pt idx="10">
                  <c:v>153457</c:v>
                </c:pt>
                <c:pt idx="11">
                  <c:v>146980</c:v>
                </c:pt>
                <c:pt idx="12">
                  <c:v>161312</c:v>
                </c:pt>
                <c:pt idx="13">
                  <c:v>139642</c:v>
                </c:pt>
                <c:pt idx="14">
                  <c:v>101596</c:v>
                </c:pt>
                <c:pt idx="15">
                  <c:v>90251</c:v>
                </c:pt>
                <c:pt idx="16">
                  <c:v>80931</c:v>
                </c:pt>
                <c:pt idx="17">
                  <c:v>69859</c:v>
                </c:pt>
                <c:pt idx="18">
                  <c:v>71604</c:v>
                </c:pt>
                <c:pt idx="19">
                  <c:v>68513</c:v>
                </c:pt>
                <c:pt idx="20">
                  <c:v>67067</c:v>
                </c:pt>
                <c:pt idx="21">
                  <c:v>72592</c:v>
                </c:pt>
                <c:pt idx="22">
                  <c:v>66272</c:v>
                </c:pt>
                <c:pt idx="23">
                  <c:v>70705</c:v>
                </c:pt>
                <c:pt idx="24">
                  <c:v>79423</c:v>
                </c:pt>
                <c:pt idx="25">
                  <c:v>113679</c:v>
                </c:pt>
                <c:pt idx="26">
                  <c:v>125722</c:v>
                </c:pt>
                <c:pt idx="27">
                  <c:v>121651</c:v>
                </c:pt>
                <c:pt idx="28">
                  <c:v>143116</c:v>
                </c:pt>
                <c:pt idx="29">
                  <c:v>149018</c:v>
                </c:pt>
                <c:pt idx="30">
                  <c:v>142614</c:v>
                </c:pt>
                <c:pt idx="31">
                  <c:v>24585</c:v>
                </c:pt>
                <c:pt idx="32">
                  <c:v>36599</c:v>
                </c:pt>
                <c:pt idx="33">
                  <c:v>106074</c:v>
                </c:pt>
                <c:pt idx="34">
                  <c:v>130884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1C-4825-AB27-8C87AEE1A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4832"/>
        <c:axId val="33292672"/>
      </c:lineChart>
      <c:catAx>
        <c:axId val="33064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92672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3329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6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県内総支出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A-41D8-B030-459BA2A245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A-41D8-B030-459BA2A245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A-41D8-B030-459BA2A245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9A-41D8-B030-459BA2A245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9A-41D8-B030-459BA2A245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9A-41D8-B030-459BA2A245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9A-41D8-B030-459BA2A245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A-41D8-B030-459BA2A245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9A-41D8-B030-459BA2A2450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9A-41D8-B030-459BA2A2450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9A-41D8-B030-459BA2A2450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9A-41D8-B030-459BA2A2450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9A-41D8-B030-459BA2A2450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9A-41D8-B030-459BA2A2450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9A-41D8-B030-459BA2A24509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9A-41D8-B030-459BA2A2450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9A-41D8-B030-459BA2A24509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9A-41D8-B030-459BA2A24509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9A-41D8-B030-459BA2A24509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59A-41D8-B030-459BA2A24509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9A-41D8-B030-459BA2A24509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59A-41D8-B030-459BA2A24509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9A-41D8-B030-459BA2A24509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59A-41D8-B030-459BA2A24509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9A-41D8-B030-459BA2A24509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59A-41D8-B030-459BA2A24509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59A-41D8-B030-459BA2A24509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59A-41D8-B030-459BA2A24509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59A-41D8-B030-459BA2A24509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59A-41D8-B030-459BA2A24509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59A-41D8-B030-459BA2A2450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F-359A-41D8-B030-459BA2A2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99136"/>
        <c:axId val="83901056"/>
      </c:barChart>
      <c:lineChart>
        <c:grouping val="standard"/>
        <c:varyColors val="0"/>
        <c:ser>
          <c:idx val="0"/>
          <c:order val="1"/>
          <c:tx>
            <c:v>対前年度比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359A-41D8-B030-459BA2A2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40480"/>
        <c:axId val="83942016"/>
      </c:lineChart>
      <c:catAx>
        <c:axId val="83899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90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901056"/>
        <c:scaling>
          <c:orientation val="minMax"/>
          <c:max val="4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千億円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99136"/>
        <c:crosses val="autoZero"/>
        <c:crossBetween val="between"/>
        <c:dispUnits>
          <c:builtInUnit val="hundredThousands"/>
        </c:dispUnits>
      </c:valAx>
      <c:catAx>
        <c:axId val="8394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83942016"/>
        <c:crosses val="autoZero"/>
        <c:auto val="0"/>
        <c:lblAlgn val="ctr"/>
        <c:lblOffset val="100"/>
        <c:noMultiLvlLbl val="0"/>
      </c:catAx>
      <c:valAx>
        <c:axId val="83942016"/>
        <c:scaling>
          <c:orientation val="minMax"/>
          <c:max val="3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94048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国内総支出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F0-4830-8A64-DD12A2CBEF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F0-4830-8A64-DD12A2CBEF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F0-4830-8A64-DD12A2CBEF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F0-4830-8A64-DD12A2CBEF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F0-4830-8A64-DD12A2CBEF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F0-4830-8A64-DD12A2CBEF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F0-4830-8A64-DD12A2CBEF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F0-4830-8A64-DD12A2CBEF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F0-4830-8A64-DD12A2CBEF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F0-4830-8A64-DD12A2CBEF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F0-4830-8A64-DD12A2CBEF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F0-4830-8A64-DD12A2CBEF2F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F0-4830-8A64-DD12A2CBEF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F0-4830-8A64-DD12A2CBEF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F0-4830-8A64-DD12A2CBEF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F0-4830-8A64-DD12A2CBEF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F0-4830-8A64-DD12A2CBEF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F0-4830-8A64-DD12A2CBEF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F0-4830-8A64-DD12A2CBEF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F0-4830-8A64-DD12A2CBEF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F0-4830-8A64-DD12A2CBEF2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F0-4830-8A64-DD12A2CBEF2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F0-4830-8A64-DD12A2CBEF2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F0-4830-8A64-DD12A2CBEF2F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F0-4830-8A64-DD12A2CBEF2F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F0-4830-8A64-DD12A2CBEF2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F0-4830-8A64-DD12A2CBEF2F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F0-4830-8A64-DD12A2CBEF2F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F0-4830-8A64-DD12A2CBEF2F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F0-4830-8A64-DD12A2CBEF2F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F0-4830-8A64-DD12A2CBEF2F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F0-4830-8A64-DD12A2CBEF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95F0-4830-8A64-DD12A2CBE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6368"/>
        <c:axId val="83868288"/>
      </c:barChart>
      <c:lineChart>
        <c:grouping val="standard"/>
        <c:varyColors val="0"/>
        <c:ser>
          <c:idx val="0"/>
          <c:order val="1"/>
          <c:tx>
            <c:v>対前年度比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95F0-4830-8A64-DD12A2CBE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08416"/>
        <c:axId val="84109952"/>
      </c:lineChart>
      <c:catAx>
        <c:axId val="8386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868288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兆円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6368"/>
        <c:crosses val="autoZero"/>
        <c:crossBetween val="between"/>
        <c:majorUnit val="100000"/>
        <c:dispUnits>
          <c:builtInUnit val="thousands"/>
        </c:dispUnits>
      </c:valAx>
      <c:catAx>
        <c:axId val="84108416"/>
        <c:scaling>
          <c:orientation val="minMax"/>
        </c:scaling>
        <c:delete val="1"/>
        <c:axPos val="b"/>
        <c:majorTickMark val="out"/>
        <c:minorTickMark val="none"/>
        <c:tickLblPos val="nextTo"/>
        <c:crossAx val="84109952"/>
        <c:crosses val="autoZero"/>
        <c:auto val="0"/>
        <c:lblAlgn val="ctr"/>
        <c:lblOffset val="100"/>
        <c:noMultiLvlLbl val="0"/>
      </c:catAx>
      <c:valAx>
        <c:axId val="84109952"/>
        <c:scaling>
          <c:orientation val="minMax"/>
          <c:max val="3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108416"/>
        <c:crosses val="max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島根県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46-48DA-B8D4-A8B1E4971A9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46-48DA-B8D4-A8B1E4971A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46-48DA-B8D4-A8B1E4971A9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46-48DA-B8D4-A8B1E4971A98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46-48DA-B8D4-A8B1E4971A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46-48DA-B8D4-A8B1E4971A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46-48DA-B8D4-A8B1E4971A9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46-48DA-B8D4-A8B1E4971A98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46-48DA-B8D4-A8B1E4971A9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46-48DA-B8D4-A8B1E4971A9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46-48DA-B8D4-A8B1E4971A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46-48DA-B8D4-A8B1E4971A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46-48DA-B8D4-A8B1E4971A9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46-48DA-B8D4-A8B1E4971A9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046-48DA-B8D4-A8B1E4971A9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46-48DA-B8D4-A8B1E4971A9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046-48DA-B8D4-A8B1E4971A9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46-48DA-B8D4-A8B1E4971A98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046-48DA-B8D4-A8B1E4971A98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46-48DA-B8D4-A8B1E4971A9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046-48DA-B8D4-A8B1E4971A9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46-48DA-B8D4-A8B1E4971A9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046-48DA-B8D4-A8B1E4971A98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46-48DA-B8D4-A8B1E4971A9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046-48DA-B8D4-A8B1E4971A98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46-48DA-B8D4-A8B1E4971A9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046-48DA-B8D4-A8B1E4971A98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46-48DA-B8D4-A8B1E4971A9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046-48DA-B8D4-A8B1E4971A98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46-48DA-B8D4-A8B1E4971A9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046-48DA-B8D4-A8B1E4971A9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46-48DA-B8D4-A8B1E4971A98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046-48DA-B8D4-A8B1E4971A9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46-48DA-B8D4-A8B1E4971A98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046-48DA-B8D4-A8B1E4971A9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046-48DA-B8D4-A8B1E4971A9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046-48DA-B8D4-A8B1E4971A98}"/>
                </c:ext>
              </c:extLst>
            </c:dLbl>
            <c:dLbl>
              <c:idx val="3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046-48DA-B8D4-A8B1E4971A98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0046-48DA-B8D4-A8B1E4971A98}"/>
            </c:ext>
          </c:extLst>
        </c:ser>
        <c:ser>
          <c:idx val="1"/>
          <c:order val="1"/>
          <c:tx>
            <c:v>全 　国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046-48DA-B8D4-A8B1E4971A9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046-48DA-B8D4-A8B1E4971A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046-48DA-B8D4-A8B1E4971A98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046-48DA-B8D4-A8B1E4971A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046-48DA-B8D4-A8B1E4971A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046-48DA-B8D4-A8B1E4971A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046-48DA-B8D4-A8B1E4971A9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046-48DA-B8D4-A8B1E4971A9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046-48DA-B8D4-A8B1E4971A9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046-48DA-B8D4-A8B1E4971A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046-48DA-B8D4-A8B1E4971A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046-48DA-B8D4-A8B1E4971A9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046-48DA-B8D4-A8B1E4971A9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046-48DA-B8D4-A8B1E4971A9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046-48DA-B8D4-A8B1E4971A9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046-48DA-B8D4-A8B1E4971A9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046-48DA-B8D4-A8B1E4971A9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046-48DA-B8D4-A8B1E4971A9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046-48DA-B8D4-A8B1E4971A9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046-48DA-B8D4-A8B1E4971A9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046-48DA-B8D4-A8B1E4971A9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046-48DA-B8D4-A8B1E4971A98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046-48DA-B8D4-A8B1E4971A9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046-48DA-B8D4-A8B1E4971A98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046-48DA-B8D4-A8B1E4971A9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046-48DA-B8D4-A8B1E4971A98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0046-48DA-B8D4-A8B1E4971A9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046-48DA-B8D4-A8B1E4971A98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046-48DA-B8D4-A8B1E4971A9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046-48DA-B8D4-A8B1E4971A9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046-48DA-B8D4-A8B1E4971A98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046-48DA-B8D4-A8B1E4971A9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046-48DA-B8D4-A8B1E4971A98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046-48DA-B8D4-A8B1E4971A9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046-48DA-B8D4-A8B1E4971A9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0046-48DA-B8D4-A8B1E4971A98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B-0046-48DA-B8D4-A8B1E497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70048"/>
        <c:axId val="86771584"/>
      </c:lineChart>
      <c:catAx>
        <c:axId val="8677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71584"/>
        <c:crossesAt val="-6"/>
        <c:auto val="1"/>
        <c:lblAlgn val="ctr"/>
        <c:lblOffset val="100"/>
        <c:tickLblSkip val="1"/>
        <c:tickMarkSkip val="1"/>
        <c:noMultiLvlLbl val="0"/>
      </c:catAx>
      <c:valAx>
        <c:axId val="86771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70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島根県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BE-40E2-A3A4-AA4F7A03D44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BE-40E2-A3A4-AA4F7A03D44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BE-40E2-A3A4-AA4F7A03D44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BE-40E2-A3A4-AA4F7A03D444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BE-40E2-A3A4-AA4F7A03D44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BE-40E2-A3A4-AA4F7A03D44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BE-40E2-A3A4-AA4F7A03D44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BE-40E2-A3A4-AA4F7A03D44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BE-40E2-A3A4-AA4F7A03D444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BE-40E2-A3A4-AA4F7A03D44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BE-40E2-A3A4-AA4F7A03D44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BE-40E2-A3A4-AA4F7A03D44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BE-40E2-A3A4-AA4F7A03D44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BE-40E2-A3A4-AA4F7A03D444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BE-40E2-A3A4-AA4F7A03D44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BE-40E2-A3A4-AA4F7A03D44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BE-40E2-A3A4-AA4F7A03D44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BE-40E2-A3A4-AA4F7A03D44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CBE-40E2-A3A4-AA4F7A03D44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CBE-40E2-A3A4-AA4F7A03D44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CBE-40E2-A3A4-AA4F7A03D444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CBE-40E2-A3A4-AA4F7A03D444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CBE-40E2-A3A4-AA4F7A03D444}"/>
                </c:ext>
              </c:extLst>
            </c:dLbl>
            <c:dLbl>
              <c:idx val="2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CBE-40E2-A3A4-AA4F7A03D444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CBE-40E2-A3A4-AA4F7A03D444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CBE-40E2-A3A4-AA4F7A03D444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CBE-40E2-A3A4-AA4F7A03D444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CBE-40E2-A3A4-AA4F7A03D444}"/>
                </c:ext>
              </c:extLst>
            </c:dLbl>
            <c:dLbl>
              <c:idx val="3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CBE-40E2-A3A4-AA4F7A03D444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CBE-40E2-A3A4-AA4F7A03D44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CBE-40E2-A3A4-AA4F7A03D444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CBE-40E2-A3A4-AA4F7A03D444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CBE-40E2-A3A4-AA4F7A03D444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CBE-40E2-A3A4-AA4F7A03D444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CBE-40E2-A3A4-AA4F7A03D444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CBE-40E2-A3A4-AA4F7A03D444}"/>
                </c:ext>
              </c:extLst>
            </c:dLbl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3CBE-40E2-A3A4-AA4F7A03D444}"/>
            </c:ext>
          </c:extLst>
        </c:ser>
        <c:ser>
          <c:idx val="4"/>
          <c:order val="1"/>
          <c:tx>
            <c:v>全国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CBE-40E2-A3A4-AA4F7A03D44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CBE-40E2-A3A4-AA4F7A03D44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CBE-40E2-A3A4-AA4F7A03D44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CBE-40E2-A3A4-AA4F7A03D44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CBE-40E2-A3A4-AA4F7A03D444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CBE-40E2-A3A4-AA4F7A03D44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CBE-40E2-A3A4-AA4F7A03D44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CBE-40E2-A3A4-AA4F7A03D44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CBE-40E2-A3A4-AA4F7A03D44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CBE-40E2-A3A4-AA4F7A03D444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CBE-40E2-A3A4-AA4F7A03D44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CBE-40E2-A3A4-AA4F7A03D44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CBE-40E2-A3A4-AA4F7A03D44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CBE-40E2-A3A4-AA4F7A03D44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CBE-40E2-A3A4-AA4F7A03D444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3CBE-40E2-A3A4-AA4F7A03D44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CBE-40E2-A3A4-AA4F7A03D44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3CBE-40E2-A3A4-AA4F7A03D44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CBE-40E2-A3A4-AA4F7A03D44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3CBE-40E2-A3A4-AA4F7A03D44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CBE-40E2-A3A4-AA4F7A03D44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3CBE-40E2-A3A4-AA4F7A03D444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3CBE-40E2-A3A4-AA4F7A03D444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3CBE-40E2-A3A4-AA4F7A03D444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3CBE-40E2-A3A4-AA4F7A03D444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3CBE-40E2-A3A4-AA4F7A03D444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3CBE-40E2-A3A4-AA4F7A03D444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3CBE-40E2-A3A4-AA4F7A03D444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3CBE-40E2-A3A4-AA4F7A03D44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3CBE-40E2-A3A4-AA4F7A03D444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3CBE-40E2-A3A4-AA4F7A03D444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3CBE-40E2-A3A4-AA4F7A03D444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3CBE-40E2-A3A4-AA4F7A03D444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3CBE-40E2-A3A4-AA4F7A03D444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3CBE-40E2-A3A4-AA4F7A03D4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8-3CBE-40E2-A3A4-AA4F7A03D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66304"/>
        <c:axId val="84505344"/>
      </c:barChart>
      <c:lineChart>
        <c:grouping val="standard"/>
        <c:varyColors val="0"/>
        <c:ser>
          <c:idx val="3"/>
          <c:order val="2"/>
          <c:tx>
            <c:v>対全国比（全国（国民所得）=100）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3CBE-40E2-A3A4-AA4F7A03D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07264"/>
        <c:axId val="84558208"/>
      </c:lineChart>
      <c:catAx>
        <c:axId val="84466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50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505344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466304"/>
        <c:crosses val="autoZero"/>
        <c:crossBetween val="between"/>
      </c:valAx>
      <c:catAx>
        <c:axId val="84507264"/>
        <c:scaling>
          <c:orientation val="minMax"/>
        </c:scaling>
        <c:delete val="1"/>
        <c:axPos val="b"/>
        <c:majorTickMark val="out"/>
        <c:minorTickMark val="none"/>
        <c:tickLblPos val="nextTo"/>
        <c:crossAx val="84558208"/>
        <c:crosses val="autoZero"/>
        <c:auto val="0"/>
        <c:lblAlgn val="ctr"/>
        <c:lblOffset val="100"/>
        <c:noMultiLvlLbl val="0"/>
      </c:catAx>
      <c:valAx>
        <c:axId val="8455820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5072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D0-4940-B754-609F45FC8D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D0-4940-B754-609F45FC8D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D0-4940-B754-609F45FC8D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D0-4940-B754-609F45FC8D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D0-4940-B754-609F45FC8DC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D0-4940-B754-609F45FC8D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D0-4940-B754-609F45FC8D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D0-4940-B754-609F45FC8D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D0-4940-B754-609F45FC8D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D0-4940-B754-609F45FC8DC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D0-4940-B754-609F45FC8D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D0-4940-B754-609F45FC8D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D0-4940-B754-609F45FC8DC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D0-4940-B754-609F45FC8DC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AD0-4940-B754-609F45FC8DCA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D0-4940-B754-609F45FC8DC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AD0-4940-B754-609F45FC8DC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D0-4940-B754-609F45FC8DC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D0-4940-B754-609F45FC8DC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D0-4940-B754-609F45FC8DC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AD0-4940-B754-609F45FC8DC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AD0-4940-B754-609F45FC8DC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AD0-4940-B754-609F45FC8DC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D0-4940-B754-609F45FC8DCA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AD0-4940-B754-609F45FC8DC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AD0-4940-B754-609F45FC8DC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AD0-4940-B754-609F45FC8DC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AD0-4940-B754-609F45FC8DC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AD0-4940-B754-609F45FC8DCA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D0-4940-B754-609F45FC8DC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AD0-4940-B754-609F45FC8DC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AD0-4940-B754-609F45FC8DC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AD0-4940-B754-609F45FC8DC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AD0-4940-B754-609F45FC8DCA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AD0-4940-B754-609F45FC8DC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AD0-4940-B754-609F45FC8DC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AD0-4940-B754-609F45FC8DC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AD0-4940-B754-609F45FC8DCA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2AD0-4940-B754-609F45FC8DC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AD0-4940-B754-609F45FC8D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AD0-4940-B754-609F45FC8D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AD0-4940-B754-609F45FC8D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AD0-4940-B754-609F45FC8D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AD0-4940-B754-609F45FC8DC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AD0-4940-B754-609F45FC8D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AD0-4940-B754-609F45FC8D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AD0-4940-B754-609F45FC8D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AD0-4940-B754-609F45FC8D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AD0-4940-B754-609F45FC8DC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AD0-4940-B754-609F45FC8D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AD0-4940-B754-609F45FC8D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AD0-4940-B754-609F45FC8DC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AD0-4940-B754-609F45FC8DC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AD0-4940-B754-609F45FC8DCA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AD0-4940-B754-609F45FC8DC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AD0-4940-B754-609F45FC8DC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AD0-4940-B754-609F45FC8DC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AD0-4940-B754-609F45FC8DC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AD0-4940-B754-609F45FC8DCA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AD0-4940-B754-609F45FC8DC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AD0-4940-B754-609F45FC8DC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2AD0-4940-B754-609F45FC8DC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2AD0-4940-B754-609F45FC8DC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2AD0-4940-B754-609F45FC8DCA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2AD0-4940-B754-609F45FC8DC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2AD0-4940-B754-609F45FC8DC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2AD0-4940-B754-609F45FC8DC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2AD0-4940-B754-609F45FC8DC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2AD0-4940-B754-609F45FC8DCA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2AD0-4940-B754-609F45FC8DC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2AD0-4940-B754-609F45FC8DC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2AD0-4940-B754-609F45FC8DC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2AD0-4940-B754-609F45FC8DC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2AD0-4940-B754-609F45FC8DCA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2AD0-4940-B754-609F45FC8DC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2AD0-4940-B754-609F45FC8DC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2AD0-4940-B754-609F45FC8DC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2AD0-4940-B754-609F45FC8DCA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E-2AD0-4940-B754-609F45FC8DCA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2AD0-4940-B754-609F45FC8D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2AD0-4940-B754-609F45FC8D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2AD0-4940-B754-609F45FC8D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2AD0-4940-B754-609F45FC8D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2AD0-4940-B754-609F45FC8DC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2AD0-4940-B754-609F45FC8D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2AD0-4940-B754-609F45FC8D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2AD0-4940-B754-609F45FC8D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2AD0-4940-B754-609F45FC8D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2AD0-4940-B754-609F45FC8DC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2AD0-4940-B754-609F45FC8D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2AD0-4940-B754-609F45FC8D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2AD0-4940-B754-609F45FC8DC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2AD0-4940-B754-609F45FC8DC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2AD0-4940-B754-609F45FC8DCA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2AD0-4940-B754-609F45FC8DC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2AD0-4940-B754-609F45FC8DC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2AD0-4940-B754-609F45FC8DC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2AD0-4940-B754-609F45FC8DC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2AD0-4940-B754-609F45FC8DCA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2AD0-4940-B754-609F45FC8DC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2AD0-4940-B754-609F45FC8DC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2AD0-4940-B754-609F45FC8DC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2AD0-4940-B754-609F45FC8DC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2AD0-4940-B754-609F45FC8DCA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2AD0-4940-B754-609F45FC8DC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2AD0-4940-B754-609F45FC8DC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2AD0-4940-B754-609F45FC8DC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2AD0-4940-B754-609F45FC8DC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2AD0-4940-B754-609F45FC8DCA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2AD0-4940-B754-609F45FC8DC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2AD0-4940-B754-609F45FC8DC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2AD0-4940-B754-609F45FC8DC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2AD0-4940-B754-609F45FC8DC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2AD0-4940-B754-609F45FC8DCA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2AD0-4940-B754-609F45FC8DC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2AD0-4940-B754-609F45FC8DC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2AD0-4940-B754-609F45FC8DC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2AD0-4940-B754-609F45FC8DCA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76-2AD0-4940-B754-609F45FC8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01856"/>
        <c:axId val="84636416"/>
      </c:lineChart>
      <c:catAx>
        <c:axId val="8460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63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63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601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41-4BB5-8FC3-A83CC6ABC9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41-4BB5-8FC3-A83CC6ABC9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41-4BB5-8FC3-A83CC6ABC9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41-4BB5-8FC3-A83CC6ABC9B1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41-4BB5-8FC3-A83CC6ABC9B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41-4BB5-8FC3-A83CC6ABC9B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41-4BB5-8FC3-A83CC6ABC9B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41-4BB5-8FC3-A83CC6ABC9B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41-4BB5-8FC3-A83CC6ABC9B1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41-4BB5-8FC3-A83CC6ABC9B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41-4BB5-8FC3-A83CC6ABC9B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41-4BB5-8FC3-A83CC6ABC9B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41-4BB5-8FC3-A83CC6ABC9B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41-4BB5-8FC3-A83CC6ABC9B1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41-4BB5-8FC3-A83CC6ABC9B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41-4BB5-8FC3-A83CC6ABC9B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41-4BB5-8FC3-A83CC6ABC9B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41-4BB5-8FC3-A83CC6ABC9B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41-4BB5-8FC3-A83CC6ABC9B1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41-4BB5-8FC3-A83CC6ABC9B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41-4BB5-8FC3-A83CC6ABC9B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41-4BB5-8FC3-A83CC6ABC9B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C41-4BB5-8FC3-A83CC6ABC9B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C41-4BB5-8FC3-A83CC6ABC9B1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C41-4BB5-8FC3-A83CC6ABC9B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C41-4BB5-8FC3-A83CC6ABC9B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C41-4BB5-8FC3-A83CC6ABC9B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C41-4BB5-8FC3-A83CC6ABC9B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C41-4BB5-8FC3-A83CC6ABC9B1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C41-4BB5-8FC3-A83CC6ABC9B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C41-4BB5-8FC3-A83CC6ABC9B1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C41-4BB5-8FC3-A83CC6ABC9B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C41-4BB5-8FC3-A83CC6ABC9B1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C41-4BB5-8FC3-A83CC6ABC9B1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C41-4BB5-8FC3-A83CC6ABC9B1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C41-4BB5-8FC3-A83CC6ABC9B1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C41-4BB5-8FC3-A83CC6ABC9B1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C41-4BB5-8FC3-A83CC6ABC9B1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AC41-4BB5-8FC3-A83CC6ABC9B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C41-4BB5-8FC3-A83CC6ABC9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C41-4BB5-8FC3-A83CC6ABC9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C41-4BB5-8FC3-A83CC6ABC9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C41-4BB5-8FC3-A83CC6ABC9B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C41-4BB5-8FC3-A83CC6ABC9B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C41-4BB5-8FC3-A83CC6ABC9B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C41-4BB5-8FC3-A83CC6ABC9B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C41-4BB5-8FC3-A83CC6ABC9B1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C41-4BB5-8FC3-A83CC6ABC9B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C41-4BB5-8FC3-A83CC6ABC9B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C41-4BB5-8FC3-A83CC6ABC9B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C41-4BB5-8FC3-A83CC6ABC9B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C41-4BB5-8FC3-A83CC6ABC9B1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C41-4BB5-8FC3-A83CC6ABC9B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C41-4BB5-8FC3-A83CC6ABC9B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C41-4BB5-8FC3-A83CC6ABC9B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C41-4BB5-8FC3-A83CC6ABC9B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C41-4BB5-8FC3-A83CC6ABC9B1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AC41-4BB5-8FC3-A83CC6ABC9B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AC41-4BB5-8FC3-A83CC6ABC9B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AC41-4BB5-8FC3-A83CC6ABC9B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AC41-4BB5-8FC3-A83CC6ABC9B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AC41-4BB5-8FC3-A83CC6ABC9B1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AC41-4BB5-8FC3-A83CC6ABC9B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AC41-4BB5-8FC3-A83CC6ABC9B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AC41-4BB5-8FC3-A83CC6ABC9B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AC41-4BB5-8FC3-A83CC6ABC9B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AC41-4BB5-8FC3-A83CC6ABC9B1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AC41-4BB5-8FC3-A83CC6ABC9B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AC41-4BB5-8FC3-A83CC6ABC9B1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AC41-4BB5-8FC3-A83CC6ABC9B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AC41-4BB5-8FC3-A83CC6ABC9B1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AC41-4BB5-8FC3-A83CC6ABC9B1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AC41-4BB5-8FC3-A83CC6ABC9B1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AC41-4BB5-8FC3-A83CC6ABC9B1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AC41-4BB5-8FC3-A83CC6ABC9B1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AC41-4BB5-8FC3-A83CC6ABC9B1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C-AC41-4BB5-8FC3-A83CC6ABC9B1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AC41-4BB5-8FC3-A83CC6ABC9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AC41-4BB5-8FC3-A83CC6ABC9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AC41-4BB5-8FC3-A83CC6ABC9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AC41-4BB5-8FC3-A83CC6ABC9B1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AC41-4BB5-8FC3-A83CC6ABC9B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AC41-4BB5-8FC3-A83CC6ABC9B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AC41-4BB5-8FC3-A83CC6ABC9B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AC41-4BB5-8FC3-A83CC6ABC9B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AC41-4BB5-8FC3-A83CC6ABC9B1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AC41-4BB5-8FC3-A83CC6ABC9B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AC41-4BB5-8FC3-A83CC6ABC9B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AC41-4BB5-8FC3-A83CC6ABC9B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AC41-4BB5-8FC3-A83CC6ABC9B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AC41-4BB5-8FC3-A83CC6ABC9B1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AC41-4BB5-8FC3-A83CC6ABC9B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AC41-4BB5-8FC3-A83CC6ABC9B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AC41-4BB5-8FC3-A83CC6ABC9B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AC41-4BB5-8FC3-A83CC6ABC9B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AC41-4BB5-8FC3-A83CC6ABC9B1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AC41-4BB5-8FC3-A83CC6ABC9B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AC41-4BB5-8FC3-A83CC6ABC9B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AC41-4BB5-8FC3-A83CC6ABC9B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AC41-4BB5-8FC3-A83CC6ABC9B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AC41-4BB5-8FC3-A83CC6ABC9B1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AC41-4BB5-8FC3-A83CC6ABC9B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AC41-4BB5-8FC3-A83CC6ABC9B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AC41-4BB5-8FC3-A83CC6ABC9B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AC41-4BB5-8FC3-A83CC6ABC9B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AC41-4BB5-8FC3-A83CC6ABC9B1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AC41-4BB5-8FC3-A83CC6ABC9B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AC41-4BB5-8FC3-A83CC6ABC9B1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AC41-4BB5-8FC3-A83CC6ABC9B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AC41-4BB5-8FC3-A83CC6ABC9B1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AC41-4BB5-8FC3-A83CC6ABC9B1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AC41-4BB5-8FC3-A83CC6ABC9B1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AC41-4BB5-8FC3-A83CC6ABC9B1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AC41-4BB5-8FC3-A83CC6ABC9B1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AC41-4BB5-8FC3-A83CC6ABC9B1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73-AC41-4BB5-8FC3-A83CC6ABC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01120"/>
        <c:axId val="86901888"/>
      </c:lineChart>
      <c:catAx>
        <c:axId val="86901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90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901888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901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11</xdr:col>
      <xdr:colOff>0</xdr:colOff>
      <xdr:row>44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0</xdr:colOff>
      <xdr:row>10</xdr:row>
      <xdr:rowOff>114300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7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34</xdr:row>
      <xdr:rowOff>0</xdr:rowOff>
    </xdr:from>
    <xdr:to>
      <xdr:col>10</xdr:col>
      <xdr:colOff>0</xdr:colOff>
      <xdr:row>34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34</xdr:row>
      <xdr:rowOff>0</xdr:rowOff>
    </xdr:from>
    <xdr:to>
      <xdr:col>10</xdr:col>
      <xdr:colOff>0</xdr:colOff>
      <xdr:row>34</xdr:row>
      <xdr:rowOff>0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Rectangle 1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Rectangle 14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Rectangle 15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Rectangle 16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Rectangle 17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Rectangle 18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16" name="Rectangle 19"/>
        <xdr:cNvSpPr>
          <a:spLocks noChangeArrowheads="1"/>
        </xdr:cNvSpPr>
      </xdr:nvSpPr>
      <xdr:spPr bwMode="auto">
        <a:xfrm>
          <a:off x="0" y="10096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17" name="Rectangle 20"/>
        <xdr:cNvSpPr>
          <a:spLocks noChangeArrowheads="1"/>
        </xdr:cNvSpPr>
      </xdr:nvSpPr>
      <xdr:spPr bwMode="auto">
        <a:xfrm>
          <a:off x="0" y="10096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18" name="Rectangle 21"/>
        <xdr:cNvSpPr>
          <a:spLocks noChangeArrowheads="1"/>
        </xdr:cNvSpPr>
      </xdr:nvSpPr>
      <xdr:spPr bwMode="auto">
        <a:xfrm>
          <a:off x="0" y="10096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19" name="Rectangle 22"/>
        <xdr:cNvSpPr>
          <a:spLocks noChangeArrowheads="1"/>
        </xdr:cNvSpPr>
      </xdr:nvSpPr>
      <xdr:spPr bwMode="auto">
        <a:xfrm>
          <a:off x="0" y="10096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0" name="Rectangle 23"/>
        <xdr:cNvSpPr>
          <a:spLocks noChangeArrowheads="1"/>
        </xdr:cNvSpPr>
      </xdr:nvSpPr>
      <xdr:spPr bwMode="auto">
        <a:xfrm>
          <a:off x="0" y="10096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1" name="Rectangle 24"/>
        <xdr:cNvSpPr>
          <a:spLocks noChangeArrowheads="1"/>
        </xdr:cNvSpPr>
      </xdr:nvSpPr>
      <xdr:spPr bwMode="auto">
        <a:xfrm>
          <a:off x="0" y="10096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2" name="Rectangle 25"/>
        <xdr:cNvSpPr>
          <a:spLocks noChangeArrowheads="1"/>
        </xdr:cNvSpPr>
      </xdr:nvSpPr>
      <xdr:spPr bwMode="auto">
        <a:xfrm>
          <a:off x="0" y="10096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3" name="Rectangle 26"/>
        <xdr:cNvSpPr>
          <a:spLocks noChangeArrowheads="1"/>
        </xdr:cNvSpPr>
      </xdr:nvSpPr>
      <xdr:spPr bwMode="auto">
        <a:xfrm>
          <a:off x="0" y="10096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4" name="Rectangle 35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5" name="Rectangle 36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7" name="Rectangle 38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8" name="Rectangle 39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9" name="Rectangle 40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0" name="Rectangle 41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1" name="Rectangle 42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2" name="AutoShape 43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島根県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3" name="AutoShape 44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　国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4" name="AutoShape 48"/>
        <xdr:cNvSpPr>
          <a:spLocks noChangeArrowheads="1"/>
        </xdr:cNvSpPr>
      </xdr:nvSpPr>
      <xdr:spPr bwMode="auto">
        <a:xfrm>
          <a:off x="0" y="5797550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島根県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5" name="AutoShape 49"/>
        <xdr:cNvSpPr>
          <a:spLocks noChangeArrowheads="1"/>
        </xdr:cNvSpPr>
      </xdr:nvSpPr>
      <xdr:spPr bwMode="auto">
        <a:xfrm>
          <a:off x="0" y="5797550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　国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6" name="Rectangle 59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7" name="Rectangle 60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8" name="Rectangle 61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9" name="Rectangle 62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0" name="Rectangle 63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1" name="Rectangle 64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2" name="Rectangle 65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3" name="Rectangle 66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4" name="Rectangle 67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5" name="Rectangle 68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6" name="Rectangle 69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7" name="Rectangle 70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8" name="Rectangle 7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" name="Rectangle 7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0" name="Rectangle 73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Rectangle 74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2" name="Rectangle 75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3" name="Rectangle 85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4" name="Rectangle 86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5" name="Rectangle 87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6" name="Rectangle 88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7" name="Rectangle 89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8" name="Rectangle 90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9" name="Rectangle 91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60" name="Rectangle 92"/>
        <xdr:cNvSpPr>
          <a:spLocks noChangeArrowheads="1"/>
        </xdr:cNvSpPr>
      </xdr:nvSpPr>
      <xdr:spPr bwMode="auto">
        <a:xfrm>
          <a:off x="0" y="579755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tabSelected="1" zoomScaleNormal="100" zoomScaleSheetLayoutView="100" workbookViewId="0"/>
  </sheetViews>
  <sheetFormatPr defaultRowHeight="13"/>
  <cols>
    <col min="2" max="2" width="35.90625" style="100" customWidth="1"/>
    <col min="3" max="3" width="52.26953125" customWidth="1"/>
  </cols>
  <sheetData>
    <row r="2" spans="2:3" ht="19">
      <c r="B2" s="139" t="s">
        <v>27</v>
      </c>
    </row>
    <row r="3" spans="2:3" ht="7.5" customHeight="1">
      <c r="B3" s="112"/>
    </row>
    <row r="4" spans="2:3">
      <c r="B4" s="140" t="s">
        <v>308</v>
      </c>
    </row>
    <row r="5" spans="2:3">
      <c r="B5" s="138" t="s">
        <v>25</v>
      </c>
      <c r="C5" s="138" t="s">
        <v>26</v>
      </c>
    </row>
    <row r="6" spans="2:3">
      <c r="B6" s="578" t="s">
        <v>30</v>
      </c>
      <c r="C6" s="137" t="s">
        <v>309</v>
      </c>
    </row>
    <row r="7" spans="2:3">
      <c r="B7" s="578" t="s">
        <v>29</v>
      </c>
      <c r="C7" s="137" t="s">
        <v>310</v>
      </c>
    </row>
    <row r="8" spans="2:3">
      <c r="B8" s="578" t="s">
        <v>31</v>
      </c>
      <c r="C8" s="137" t="s">
        <v>311</v>
      </c>
    </row>
    <row r="9" spans="2:3">
      <c r="B9" s="578" t="s">
        <v>32</v>
      </c>
      <c r="C9" s="137" t="s">
        <v>312</v>
      </c>
    </row>
    <row r="10" spans="2:3">
      <c r="B10" s="578" t="s">
        <v>33</v>
      </c>
      <c r="C10" s="137" t="s">
        <v>313</v>
      </c>
    </row>
    <row r="11" spans="2:3">
      <c r="B11" s="578" t="s">
        <v>97</v>
      </c>
      <c r="C11" s="579" t="s">
        <v>314</v>
      </c>
    </row>
    <row r="12" spans="2:3">
      <c r="B12" s="578" t="s">
        <v>98</v>
      </c>
      <c r="C12" s="580"/>
    </row>
    <row r="13" spans="2:3">
      <c r="B13" s="578" t="s">
        <v>28</v>
      </c>
      <c r="C13" s="137" t="s">
        <v>316</v>
      </c>
    </row>
    <row r="14" spans="2:3">
      <c r="B14" s="578" t="s">
        <v>34</v>
      </c>
      <c r="C14" s="137" t="s">
        <v>317</v>
      </c>
    </row>
    <row r="15" spans="2:3">
      <c r="B15" s="578" t="s">
        <v>156</v>
      </c>
      <c r="C15" s="579" t="s">
        <v>315</v>
      </c>
    </row>
    <row r="16" spans="2:3">
      <c r="B16" s="578" t="s">
        <v>157</v>
      </c>
      <c r="C16" s="580"/>
    </row>
    <row r="17" spans="2:3">
      <c r="B17" s="578" t="s">
        <v>36</v>
      </c>
      <c r="C17" s="137" t="s">
        <v>318</v>
      </c>
    </row>
    <row r="18" spans="2:3">
      <c r="B18" s="578" t="s">
        <v>35</v>
      </c>
      <c r="C18" s="137" t="s">
        <v>319</v>
      </c>
    </row>
    <row r="19" spans="2:3">
      <c r="B19" s="578" t="s">
        <v>154</v>
      </c>
      <c r="C19" s="579" t="s">
        <v>320</v>
      </c>
    </row>
    <row r="20" spans="2:3">
      <c r="B20" s="578" t="s">
        <v>155</v>
      </c>
      <c r="C20" s="580"/>
    </row>
    <row r="21" spans="2:3">
      <c r="B21" s="578" t="s">
        <v>178</v>
      </c>
      <c r="C21" s="579" t="s">
        <v>321</v>
      </c>
    </row>
    <row r="22" spans="2:3">
      <c r="B22" s="578" t="s">
        <v>179</v>
      </c>
      <c r="C22" s="580"/>
    </row>
    <row r="23" spans="2:3">
      <c r="B23" s="578" t="s">
        <v>37</v>
      </c>
      <c r="C23" s="137" t="s">
        <v>324</v>
      </c>
    </row>
    <row r="24" spans="2:3">
      <c r="B24" s="578" t="s">
        <v>38</v>
      </c>
      <c r="C24" s="137" t="s">
        <v>322</v>
      </c>
    </row>
    <row r="25" spans="2:3">
      <c r="B25" s="578" t="s">
        <v>223</v>
      </c>
      <c r="C25" s="579" t="s">
        <v>323</v>
      </c>
    </row>
    <row r="26" spans="2:3">
      <c r="B26" s="578" t="s">
        <v>224</v>
      </c>
      <c r="C26" s="580"/>
    </row>
    <row r="27" spans="2:3">
      <c r="B27" s="578" t="s">
        <v>39</v>
      </c>
      <c r="C27" s="137" t="s">
        <v>325</v>
      </c>
    </row>
    <row r="28" spans="2:3">
      <c r="B28" s="578" t="s">
        <v>40</v>
      </c>
      <c r="C28" s="137" t="s">
        <v>326</v>
      </c>
    </row>
    <row r="29" spans="2:3">
      <c r="B29" s="578" t="s">
        <v>248</v>
      </c>
      <c r="C29" s="579" t="s">
        <v>327</v>
      </c>
    </row>
    <row r="30" spans="2:3">
      <c r="B30" s="578" t="s">
        <v>249</v>
      </c>
      <c r="C30" s="580"/>
    </row>
    <row r="31" spans="2:3">
      <c r="B31" s="578" t="s">
        <v>41</v>
      </c>
      <c r="C31" s="137" t="s">
        <v>328</v>
      </c>
    </row>
    <row r="32" spans="2:3">
      <c r="B32" s="578" t="s">
        <v>273</v>
      </c>
      <c r="C32" s="579" t="s">
        <v>329</v>
      </c>
    </row>
    <row r="33" spans="2:3">
      <c r="B33" s="578" t="s">
        <v>274</v>
      </c>
      <c r="C33" s="580"/>
    </row>
    <row r="34" spans="2:3">
      <c r="B34" s="578" t="s">
        <v>42</v>
      </c>
      <c r="C34" s="137" t="s">
        <v>330</v>
      </c>
    </row>
    <row r="35" spans="2:3">
      <c r="B35" s="578" t="s">
        <v>43</v>
      </c>
      <c r="C35" s="137" t="s">
        <v>331</v>
      </c>
    </row>
    <row r="36" spans="2:3">
      <c r="B36" s="578" t="s">
        <v>44</v>
      </c>
      <c r="C36" s="137" t="s">
        <v>332</v>
      </c>
    </row>
    <row r="37" spans="2:3">
      <c r="B37" s="578" t="s">
        <v>45</v>
      </c>
      <c r="C37" s="137" t="s">
        <v>333</v>
      </c>
    </row>
    <row r="38" spans="2:3">
      <c r="B38" s="578" t="s">
        <v>46</v>
      </c>
      <c r="C38" s="137" t="s">
        <v>334</v>
      </c>
    </row>
  </sheetData>
  <phoneticPr fontId="3"/>
  <hyperlinks>
    <hyperlink ref="B6" location="'８－１'!A1" display="　８－１"/>
    <hyperlink ref="B7" location="'８－２'!A1" display="　８－２"/>
    <hyperlink ref="B8" location="'８－３'!A1" display="　８－３"/>
    <hyperlink ref="B9" location="'９－１'!A1" display="　９－１"/>
    <hyperlink ref="B10" location="'９－２'!A1" display="　９－２"/>
    <hyperlink ref="B11" location="'９－3(輸出)'!A1" display="　９－３（輸出）"/>
    <hyperlink ref="B12" location="'９－3(輸入)'!A1" display="　９－３（輸入）"/>
    <hyperlink ref="B13" location="'１０－１'!A1" display="１０－１"/>
    <hyperlink ref="B14" location="'１１－１'!A1" display="１１－１"/>
    <hyperlink ref="B15" location="'１２－１(松江)'!A1" display="１２－１（松江）"/>
    <hyperlink ref="B16" location="'１２－１(全国)'!A1" display="１２－１（全国）"/>
    <hyperlink ref="B17" location="'１２－２'!A1" display="１２－２"/>
    <hyperlink ref="B18" location="'１２－３'!A1" display="１２－３"/>
    <hyperlink ref="B19" location="'１３－１(歳入)'!A1" display="１３－１（歳入）"/>
    <hyperlink ref="B20" location="'１３－１(歳出)'!A1" display="１３－１（歳出）"/>
    <hyperlink ref="B21" location="'１３－２(歳入)'!A1" display="１３－２（歳入）"/>
    <hyperlink ref="B22" location="'１３－２(歳出)'!A1" display="１３－２（歳出）"/>
    <hyperlink ref="B23" location="'１４－１'!A1" display="１４－１"/>
    <hyperlink ref="B24" location="'１４－２'!A1" display="１４－２"/>
    <hyperlink ref="B25" location="'１４－３(島根県)'!A1" display="１４－３（島根県）"/>
    <hyperlink ref="B26" location="'１４－３(全国)'!A1" display="１４－３（全国）"/>
    <hyperlink ref="B27" location="'１５－１'!A1" display="１５－１"/>
    <hyperlink ref="B28" location="'１５－２'!A1" display="１５－２"/>
    <hyperlink ref="B29" location="'１６－１(島根県)'!A1" display="１６－１（島根県）"/>
    <hyperlink ref="B30" location="'１６－１(全国)'!A1" display="１６－１（全国）"/>
    <hyperlink ref="B31" location="'１７－１'!A1" display="１７－１"/>
    <hyperlink ref="B32" location="'１７－２(島根)'!A1" display="１７－２（島根県）"/>
    <hyperlink ref="B33" location="'１７－２(全国)'!A1" display="１７－２（全国）"/>
    <hyperlink ref="B34" location="'１７－３'!A1" display="１７－３"/>
    <hyperlink ref="B35" location="'１７－４'!A1" display="１７－４"/>
    <hyperlink ref="B36" location="'１７－５'!A1" display="１７－５"/>
    <hyperlink ref="B37" location="'１７－６'!A1" display="１７－６"/>
    <hyperlink ref="B38" location="'１７－７'!A1" display="１７－７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120" zoomScaleNormal="120" zoomScaleSheetLayoutView="120" workbookViewId="0">
      <pane ySplit="7" topLeftCell="A8" activePane="bottomLeft" state="frozen"/>
      <selection pane="bottomLeft"/>
    </sheetView>
  </sheetViews>
  <sheetFormatPr defaultColWidth="9" defaultRowHeight="13"/>
  <cols>
    <col min="1" max="2" width="4.90625" style="39" customWidth="1"/>
    <col min="3" max="3" width="9" style="39" customWidth="1"/>
    <col min="4" max="4" width="9" style="122" customWidth="1"/>
    <col min="5" max="5" width="9" style="39" customWidth="1"/>
    <col min="6" max="6" width="9" style="122" customWidth="1"/>
    <col min="7" max="11" width="9" style="39" customWidth="1"/>
    <col min="12" max="16384" width="9" style="39"/>
  </cols>
  <sheetData>
    <row r="1" spans="1:11" ht="21.75" customHeight="1">
      <c r="A1" s="36" t="s">
        <v>108</v>
      </c>
      <c r="B1" s="37"/>
      <c r="C1" s="37"/>
      <c r="D1" s="133"/>
      <c r="E1" s="37"/>
      <c r="F1" s="133"/>
      <c r="G1" s="37"/>
      <c r="H1" s="37"/>
      <c r="I1" s="37"/>
      <c r="J1" s="37"/>
      <c r="K1" s="37"/>
    </row>
    <row r="2" spans="1:11" ht="18" customHeight="1">
      <c r="A2" s="40" t="s">
        <v>109</v>
      </c>
      <c r="K2" s="42" t="s">
        <v>11</v>
      </c>
    </row>
    <row r="4" spans="1:11">
      <c r="A4" s="596" t="s">
        <v>1</v>
      </c>
      <c r="B4" s="597"/>
      <c r="C4" s="598"/>
      <c r="D4" s="606" t="s">
        <v>110</v>
      </c>
      <c r="E4" s="607"/>
      <c r="F4" s="606" t="s">
        <v>111</v>
      </c>
      <c r="G4" s="607"/>
    </row>
    <row r="5" spans="1:11">
      <c r="A5" s="603"/>
      <c r="B5" s="604"/>
      <c r="C5" s="605"/>
      <c r="D5" s="608" t="s">
        <v>112</v>
      </c>
      <c r="E5" s="610" t="s">
        <v>16</v>
      </c>
      <c r="F5" s="608" t="s">
        <v>20</v>
      </c>
      <c r="G5" s="610" t="s">
        <v>16</v>
      </c>
    </row>
    <row r="6" spans="1:11">
      <c r="A6" s="599"/>
      <c r="B6" s="600"/>
      <c r="C6" s="601"/>
      <c r="D6" s="609"/>
      <c r="E6" s="611"/>
      <c r="F6" s="609"/>
      <c r="G6" s="611"/>
    </row>
    <row r="7" spans="1:11">
      <c r="A7" s="581" t="s">
        <v>2</v>
      </c>
      <c r="B7" s="581"/>
      <c r="C7" s="108" t="s">
        <v>3</v>
      </c>
      <c r="D7" s="84" t="s">
        <v>58</v>
      </c>
      <c r="E7" s="84" t="s">
        <v>9</v>
      </c>
      <c r="F7" s="84" t="s">
        <v>17</v>
      </c>
      <c r="G7" s="84" t="s">
        <v>9</v>
      </c>
    </row>
    <row r="8" spans="1:11">
      <c r="A8" s="123" t="s">
        <v>6</v>
      </c>
      <c r="B8" s="124">
        <v>1</v>
      </c>
      <c r="C8" s="239">
        <v>1989</v>
      </c>
      <c r="D8" s="135">
        <v>50</v>
      </c>
      <c r="E8" s="278"/>
      <c r="F8" s="135">
        <v>4457</v>
      </c>
      <c r="G8" s="278"/>
    </row>
    <row r="9" spans="1:11">
      <c r="A9" s="44"/>
      <c r="B9" s="85">
        <v>2</v>
      </c>
      <c r="C9" s="74">
        <v>1990</v>
      </c>
      <c r="D9" s="135">
        <v>39</v>
      </c>
      <c r="E9" s="129">
        <v>-22</v>
      </c>
      <c r="F9" s="135">
        <v>6504</v>
      </c>
      <c r="G9" s="129">
        <v>45.927754094682513</v>
      </c>
    </row>
    <row r="10" spans="1:11">
      <c r="A10" s="44"/>
      <c r="B10" s="85">
        <v>3</v>
      </c>
      <c r="C10" s="74">
        <v>1991</v>
      </c>
      <c r="D10" s="135">
        <v>73</v>
      </c>
      <c r="E10" s="129">
        <v>87.179487179487182</v>
      </c>
      <c r="F10" s="135">
        <v>6546</v>
      </c>
      <c r="G10" s="129">
        <v>0.64575645756455913</v>
      </c>
    </row>
    <row r="11" spans="1:11">
      <c r="A11" s="44"/>
      <c r="B11" s="85">
        <v>4</v>
      </c>
      <c r="C11" s="74">
        <v>1992</v>
      </c>
      <c r="D11" s="135">
        <v>56</v>
      </c>
      <c r="E11" s="129">
        <v>-23.287671232876704</v>
      </c>
      <c r="F11" s="135">
        <v>4604</v>
      </c>
      <c r="G11" s="129">
        <v>-29.666972196761378</v>
      </c>
    </row>
    <row r="12" spans="1:11">
      <c r="A12" s="44"/>
      <c r="B12" s="85">
        <v>5</v>
      </c>
      <c r="C12" s="74">
        <v>1993</v>
      </c>
      <c r="D12" s="135">
        <v>48</v>
      </c>
      <c r="E12" s="129">
        <v>-14.285714285714292</v>
      </c>
      <c r="F12" s="135">
        <v>5007</v>
      </c>
      <c r="G12" s="129">
        <v>8.7532580364900099</v>
      </c>
    </row>
    <row r="13" spans="1:11">
      <c r="A13" s="44"/>
      <c r="B13" s="85">
        <v>6</v>
      </c>
      <c r="C13" s="74">
        <v>1994</v>
      </c>
      <c r="D13" s="135">
        <v>39</v>
      </c>
      <c r="E13" s="129">
        <v>-18.75</v>
      </c>
      <c r="F13" s="135">
        <v>6901</v>
      </c>
      <c r="G13" s="129">
        <v>37.827042141002607</v>
      </c>
    </row>
    <row r="14" spans="1:11">
      <c r="A14" s="44"/>
      <c r="B14" s="85">
        <v>7</v>
      </c>
      <c r="C14" s="74">
        <v>1995</v>
      </c>
      <c r="D14" s="135">
        <v>44</v>
      </c>
      <c r="E14" s="129">
        <v>12.820512820512818</v>
      </c>
      <c r="F14" s="135">
        <v>6704</v>
      </c>
      <c r="G14" s="129">
        <v>-2.8546587451094183</v>
      </c>
    </row>
    <row r="15" spans="1:11">
      <c r="A15" s="44"/>
      <c r="B15" s="85">
        <v>8</v>
      </c>
      <c r="C15" s="74">
        <v>1996</v>
      </c>
      <c r="D15" s="135">
        <v>58</v>
      </c>
      <c r="E15" s="129">
        <v>31.818181818181813</v>
      </c>
      <c r="F15" s="135">
        <v>9551</v>
      </c>
      <c r="G15" s="129">
        <v>42.467183770883054</v>
      </c>
    </row>
    <row r="16" spans="1:11">
      <c r="A16" s="44"/>
      <c r="B16" s="85">
        <v>9</v>
      </c>
      <c r="C16" s="74">
        <v>1997</v>
      </c>
      <c r="D16" s="135">
        <v>95</v>
      </c>
      <c r="E16" s="129">
        <v>63.793103448275872</v>
      </c>
      <c r="F16" s="135">
        <v>11195</v>
      </c>
      <c r="G16" s="129">
        <v>17.212857292430101</v>
      </c>
    </row>
    <row r="17" spans="1:10">
      <c r="A17" s="44"/>
      <c r="B17" s="85">
        <v>10</v>
      </c>
      <c r="C17" s="74">
        <v>1998</v>
      </c>
      <c r="D17" s="135">
        <v>86</v>
      </c>
      <c r="E17" s="129">
        <v>-9.473684210526315</v>
      </c>
      <c r="F17" s="135">
        <v>20047</v>
      </c>
      <c r="G17" s="129">
        <v>79.071013845466723</v>
      </c>
    </row>
    <row r="18" spans="1:10">
      <c r="A18" s="44"/>
      <c r="B18" s="85">
        <v>11</v>
      </c>
      <c r="C18" s="74">
        <v>1999</v>
      </c>
      <c r="D18" s="135">
        <v>78</v>
      </c>
      <c r="E18" s="129">
        <v>-9.3023255813953512</v>
      </c>
      <c r="F18" s="135">
        <v>7158</v>
      </c>
      <c r="G18" s="129">
        <v>-64.293909313114185</v>
      </c>
    </row>
    <row r="19" spans="1:10">
      <c r="A19" s="44"/>
      <c r="B19" s="85">
        <v>12</v>
      </c>
      <c r="C19" s="74">
        <v>2000</v>
      </c>
      <c r="D19" s="135">
        <v>61</v>
      </c>
      <c r="E19" s="129">
        <v>-21.794871794871796</v>
      </c>
      <c r="F19" s="135">
        <v>10926</v>
      </c>
      <c r="G19" s="129">
        <v>52.64040234702432</v>
      </c>
    </row>
    <row r="20" spans="1:10">
      <c r="A20" s="44"/>
      <c r="B20" s="85">
        <v>13</v>
      </c>
      <c r="C20" s="74">
        <v>2001</v>
      </c>
      <c r="D20" s="135">
        <v>62</v>
      </c>
      <c r="E20" s="129">
        <v>1.6393442622950829</v>
      </c>
      <c r="F20" s="135">
        <v>26749</v>
      </c>
      <c r="G20" s="129">
        <v>144.8196961376533</v>
      </c>
    </row>
    <row r="21" spans="1:10">
      <c r="A21" s="44"/>
      <c r="B21" s="85">
        <v>14</v>
      </c>
      <c r="C21" s="74">
        <v>2002</v>
      </c>
      <c r="D21" s="135">
        <v>66</v>
      </c>
      <c r="E21" s="129">
        <v>6.4516129032258078</v>
      </c>
      <c r="F21" s="135">
        <v>12494</v>
      </c>
      <c r="G21" s="129">
        <v>-53.291711839694941</v>
      </c>
    </row>
    <row r="22" spans="1:10">
      <c r="A22" s="44"/>
      <c r="B22" s="85">
        <v>15</v>
      </c>
      <c r="C22" s="74">
        <v>2003</v>
      </c>
      <c r="D22" s="135">
        <v>57</v>
      </c>
      <c r="E22" s="129">
        <v>-13.63636363636364</v>
      </c>
      <c r="F22" s="135">
        <v>24511</v>
      </c>
      <c r="G22" s="129">
        <v>96.182167440371387</v>
      </c>
    </row>
    <row r="23" spans="1:10">
      <c r="A23" s="44"/>
      <c r="B23" s="85">
        <v>16</v>
      </c>
      <c r="C23" s="74">
        <v>2004</v>
      </c>
      <c r="D23" s="135">
        <v>43</v>
      </c>
      <c r="E23" s="129">
        <v>-24.561403508771917</v>
      </c>
      <c r="F23" s="135">
        <v>6680</v>
      </c>
      <c r="G23" s="129">
        <v>-72.746929949818451</v>
      </c>
    </row>
    <row r="24" spans="1:10">
      <c r="A24" s="44"/>
      <c r="B24" s="85">
        <v>17</v>
      </c>
      <c r="C24" s="74">
        <v>2005</v>
      </c>
      <c r="D24" s="135">
        <v>55</v>
      </c>
      <c r="E24" s="129">
        <v>27.906976744186053</v>
      </c>
      <c r="F24" s="135">
        <v>26272</v>
      </c>
      <c r="G24" s="129">
        <v>293.29341317365271</v>
      </c>
    </row>
    <row r="25" spans="1:10">
      <c r="A25" s="44"/>
      <c r="B25" s="85">
        <v>18</v>
      </c>
      <c r="C25" s="74">
        <v>2006</v>
      </c>
      <c r="D25" s="135">
        <v>47</v>
      </c>
      <c r="E25" s="129">
        <v>-14.545454545454547</v>
      </c>
      <c r="F25" s="135">
        <v>13287</v>
      </c>
      <c r="G25" s="129">
        <v>-49.42524360535932</v>
      </c>
    </row>
    <row r="26" spans="1:10">
      <c r="A26" s="44"/>
      <c r="B26" s="85">
        <v>19</v>
      </c>
      <c r="C26" s="74">
        <v>2007</v>
      </c>
      <c r="D26" s="135">
        <v>73</v>
      </c>
      <c r="E26" s="129">
        <v>55.319148936170222</v>
      </c>
      <c r="F26" s="135">
        <v>21675</v>
      </c>
      <c r="G26" s="129">
        <v>63.129374576653873</v>
      </c>
    </row>
    <row r="27" spans="1:10">
      <c r="A27" s="44"/>
      <c r="B27" s="85">
        <v>20</v>
      </c>
      <c r="C27" s="74">
        <v>2008</v>
      </c>
      <c r="D27" s="135">
        <v>80</v>
      </c>
      <c r="E27" s="129">
        <v>9.5890410958904084</v>
      </c>
      <c r="F27" s="135">
        <v>20687</v>
      </c>
      <c r="G27" s="129">
        <v>-4.5582468281430266</v>
      </c>
    </row>
    <row r="28" spans="1:10">
      <c r="A28" s="44"/>
      <c r="B28" s="85">
        <v>21</v>
      </c>
      <c r="C28" s="74">
        <v>2009</v>
      </c>
      <c r="D28" s="135">
        <v>64</v>
      </c>
      <c r="E28" s="129">
        <v>-20</v>
      </c>
      <c r="F28" s="135">
        <v>13959</v>
      </c>
      <c r="G28" s="279">
        <v>-32.522840431188669</v>
      </c>
    </row>
    <row r="29" spans="1:10">
      <c r="A29" s="44"/>
      <c r="B29" s="85">
        <v>22</v>
      </c>
      <c r="C29" s="74">
        <v>2010</v>
      </c>
      <c r="D29" s="135">
        <v>43</v>
      </c>
      <c r="E29" s="129">
        <v>-32.8125</v>
      </c>
      <c r="F29" s="135">
        <v>7705</v>
      </c>
      <c r="G29" s="129">
        <v>-44.802636291997999</v>
      </c>
    </row>
    <row r="30" spans="1:10">
      <c r="A30" s="44"/>
      <c r="B30" s="85">
        <v>23</v>
      </c>
      <c r="C30" s="74">
        <v>2011</v>
      </c>
      <c r="D30" s="135">
        <v>52</v>
      </c>
      <c r="E30" s="129">
        <v>20.930232558139522</v>
      </c>
      <c r="F30" s="135">
        <v>9408</v>
      </c>
      <c r="G30" s="129">
        <v>22.102530824140175</v>
      </c>
    </row>
    <row r="31" spans="1:10">
      <c r="A31" s="44"/>
      <c r="B31" s="85">
        <v>24</v>
      </c>
      <c r="C31" s="74">
        <v>2012</v>
      </c>
      <c r="D31" s="135">
        <v>50</v>
      </c>
      <c r="E31" s="129">
        <v>-3.8</v>
      </c>
      <c r="F31" s="135">
        <v>3977</v>
      </c>
      <c r="G31" s="129">
        <v>-57.7</v>
      </c>
      <c r="J31" s="49"/>
    </row>
    <row r="32" spans="1:10">
      <c r="A32" s="44"/>
      <c r="B32" s="85">
        <v>25</v>
      </c>
      <c r="C32" s="74">
        <v>2013</v>
      </c>
      <c r="D32" s="280">
        <v>34</v>
      </c>
      <c r="E32" s="129">
        <v>-32</v>
      </c>
      <c r="F32" s="280">
        <v>7837</v>
      </c>
      <c r="G32" s="129">
        <v>97.1</v>
      </c>
    </row>
    <row r="33" spans="1:7">
      <c r="A33" s="44"/>
      <c r="B33" s="85">
        <v>26</v>
      </c>
      <c r="C33" s="74">
        <v>2014</v>
      </c>
      <c r="D33" s="280">
        <v>56</v>
      </c>
      <c r="E33" s="129">
        <v>64.7</v>
      </c>
      <c r="F33" s="280">
        <v>11118</v>
      </c>
      <c r="G33" s="129">
        <v>41.9</v>
      </c>
    </row>
    <row r="34" spans="1:7" s="49" customFormat="1">
      <c r="A34" s="44"/>
      <c r="B34" s="85">
        <v>27</v>
      </c>
      <c r="C34" s="74">
        <v>2015</v>
      </c>
      <c r="D34" s="280">
        <v>47</v>
      </c>
      <c r="E34" s="129">
        <f>(D34-D33)/D33*100</f>
        <v>-16.071428571428573</v>
      </c>
      <c r="F34" s="280">
        <v>7065</v>
      </c>
      <c r="G34" s="129">
        <f>(F34-F33)/F33*100</f>
        <v>-36.454398273070701</v>
      </c>
    </row>
    <row r="35" spans="1:7" s="49" customFormat="1">
      <c r="A35" s="44"/>
      <c r="B35" s="85">
        <v>28</v>
      </c>
      <c r="C35" s="74">
        <v>2016</v>
      </c>
      <c r="D35" s="280">
        <v>39</v>
      </c>
      <c r="E35" s="129">
        <f>(D35-D34)/D34*100</f>
        <v>-17.021276595744681</v>
      </c>
      <c r="F35" s="280">
        <v>4150</v>
      </c>
      <c r="G35" s="129">
        <f>(F35-F34)/F34*100</f>
        <v>-41.259731068648264</v>
      </c>
    </row>
    <row r="36" spans="1:7">
      <c r="A36" s="44"/>
      <c r="B36" s="85">
        <v>29</v>
      </c>
      <c r="C36" s="74">
        <v>2017</v>
      </c>
      <c r="D36" s="280">
        <v>40</v>
      </c>
      <c r="E36" s="129">
        <f>(D36-D35)/D35*100</f>
        <v>2.5641025641025639</v>
      </c>
      <c r="F36" s="280">
        <v>6107</v>
      </c>
      <c r="G36" s="129">
        <f>(F36-F35)/F35*100</f>
        <v>47.156626506024097</v>
      </c>
    </row>
    <row r="37" spans="1:7">
      <c r="A37" s="44"/>
      <c r="B37" s="85">
        <v>30</v>
      </c>
      <c r="C37" s="74">
        <v>2018</v>
      </c>
      <c r="D37" s="280">
        <v>22</v>
      </c>
      <c r="E37" s="129">
        <f t="shared" ref="E37:E42" si="0">(D37-D36)/D36*100</f>
        <v>-45</v>
      </c>
      <c r="F37" s="280">
        <v>3660</v>
      </c>
      <c r="G37" s="129">
        <f t="shared" ref="G37:G42" si="1">(F37-F36)/F36*100</f>
        <v>-40.068773538562311</v>
      </c>
    </row>
    <row r="38" spans="1:7">
      <c r="A38" s="134" t="s">
        <v>7</v>
      </c>
      <c r="B38" s="85">
        <v>1</v>
      </c>
      <c r="C38" s="74">
        <v>2019</v>
      </c>
      <c r="D38" s="280">
        <v>44</v>
      </c>
      <c r="E38" s="129">
        <f t="shared" si="0"/>
        <v>100</v>
      </c>
      <c r="F38" s="280">
        <v>9113</v>
      </c>
      <c r="G38" s="129">
        <f t="shared" si="1"/>
        <v>148.98907103825135</v>
      </c>
    </row>
    <row r="39" spans="1:7">
      <c r="A39" s="134"/>
      <c r="B39" s="85">
        <v>2</v>
      </c>
      <c r="C39" s="74">
        <v>2020</v>
      </c>
      <c r="D39" s="280">
        <v>35</v>
      </c>
      <c r="E39" s="129">
        <f t="shared" si="0"/>
        <v>-20.454545454545457</v>
      </c>
      <c r="F39" s="280">
        <v>7186</v>
      </c>
      <c r="G39" s="129">
        <f t="shared" si="1"/>
        <v>-21.145616152748818</v>
      </c>
    </row>
    <row r="40" spans="1:7">
      <c r="A40" s="134"/>
      <c r="B40" s="85">
        <v>3</v>
      </c>
      <c r="C40" s="74">
        <v>2021</v>
      </c>
      <c r="D40" s="280">
        <v>26</v>
      </c>
      <c r="E40" s="129">
        <f t="shared" si="0"/>
        <v>-25.714285714285712</v>
      </c>
      <c r="F40" s="280">
        <v>6796</v>
      </c>
      <c r="G40" s="129">
        <f t="shared" si="1"/>
        <v>-5.4272195936543275</v>
      </c>
    </row>
    <row r="41" spans="1:7">
      <c r="A41" s="134"/>
      <c r="B41" s="85">
        <v>4</v>
      </c>
      <c r="C41" s="74">
        <v>2022</v>
      </c>
      <c r="D41" s="280">
        <v>33</v>
      </c>
      <c r="E41" s="129">
        <f t="shared" si="0"/>
        <v>26.923076923076923</v>
      </c>
      <c r="F41" s="280">
        <v>5123</v>
      </c>
      <c r="G41" s="129">
        <f t="shared" si="1"/>
        <v>-24.617422012948794</v>
      </c>
    </row>
    <row r="42" spans="1:7">
      <c r="A42" s="153"/>
      <c r="B42" s="120">
        <v>5</v>
      </c>
      <c r="C42" s="121">
        <v>2023</v>
      </c>
      <c r="D42" s="281">
        <v>47</v>
      </c>
      <c r="E42" s="129">
        <f t="shared" si="0"/>
        <v>42.424242424242422</v>
      </c>
      <c r="F42" s="281">
        <v>5279</v>
      </c>
      <c r="G42" s="129">
        <f t="shared" si="1"/>
        <v>3.0450907671286354</v>
      </c>
    </row>
    <row r="43" spans="1:7">
      <c r="A43" s="254"/>
      <c r="B43" s="254"/>
      <c r="C43" s="254"/>
      <c r="D43" s="282"/>
      <c r="E43" s="283"/>
      <c r="F43" s="282"/>
      <c r="G43" s="283"/>
    </row>
    <row r="44" spans="1:7">
      <c r="A44" s="59" t="s">
        <v>113</v>
      </c>
    </row>
    <row r="45" spans="1:7">
      <c r="A45" s="59" t="s">
        <v>114</v>
      </c>
    </row>
    <row r="46" spans="1:7">
      <c r="D46" s="284"/>
      <c r="F46" s="284"/>
    </row>
  </sheetData>
  <mergeCells count="8">
    <mergeCell ref="A7:B7"/>
    <mergeCell ref="A4:C6"/>
    <mergeCell ref="D4:E4"/>
    <mergeCell ref="F4:G4"/>
    <mergeCell ref="D5:D6"/>
    <mergeCell ref="E5:E6"/>
    <mergeCell ref="F5:F6"/>
    <mergeCell ref="G5:G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zoomScale="120" zoomScaleNormal="120" zoomScaleSheetLayoutView="120" workbookViewId="0">
      <pane ySplit="7" topLeftCell="A29" activePane="bottomLeft" state="frozen"/>
      <selection pane="bottomLeft"/>
    </sheetView>
  </sheetViews>
  <sheetFormatPr defaultRowHeight="13"/>
  <sheetData>
    <row r="1" spans="1:10" ht="21.75" customHeight="1">
      <c r="A1" s="63" t="s">
        <v>115</v>
      </c>
      <c r="B1" s="285"/>
      <c r="C1" s="285"/>
      <c r="D1" s="97"/>
      <c r="E1" s="97"/>
      <c r="F1" s="97"/>
      <c r="G1" s="97"/>
      <c r="H1" s="97"/>
      <c r="I1" s="97"/>
      <c r="J1" s="97"/>
    </row>
    <row r="2" spans="1:10" ht="18" customHeight="1">
      <c r="A2" s="64" t="s">
        <v>116</v>
      </c>
      <c r="B2" s="95"/>
      <c r="C2" s="95"/>
      <c r="D2" s="16"/>
      <c r="E2" s="16"/>
      <c r="F2" s="16"/>
      <c r="J2" s="96" t="s">
        <v>0</v>
      </c>
    </row>
    <row r="3" spans="1:10">
      <c r="A3" s="95"/>
      <c r="B3" s="95"/>
      <c r="C3" s="95"/>
      <c r="D3" s="16"/>
      <c r="E3" s="16"/>
    </row>
    <row r="4" spans="1:10">
      <c r="A4" s="602" t="s">
        <v>1</v>
      </c>
      <c r="B4" s="602"/>
      <c r="C4" s="602"/>
      <c r="D4" s="583" t="s">
        <v>117</v>
      </c>
      <c r="E4" s="584"/>
      <c r="F4" s="584"/>
      <c r="G4" s="585"/>
      <c r="H4" s="69"/>
    </row>
    <row r="5" spans="1:10" ht="13.5" customHeight="1">
      <c r="A5" s="602"/>
      <c r="B5" s="602"/>
      <c r="C5" s="602"/>
      <c r="D5" s="612" t="s">
        <v>118</v>
      </c>
      <c r="E5" s="612" t="s">
        <v>119</v>
      </c>
      <c r="F5" s="614" t="s">
        <v>120</v>
      </c>
      <c r="G5" s="616" t="s">
        <v>121</v>
      </c>
      <c r="H5" s="69"/>
    </row>
    <row r="6" spans="1:10" ht="20.149999999999999" customHeight="1">
      <c r="A6" s="602"/>
      <c r="B6" s="602"/>
      <c r="C6" s="602"/>
      <c r="D6" s="613"/>
      <c r="E6" s="613"/>
      <c r="F6" s="615"/>
      <c r="G6" s="617"/>
      <c r="H6" s="69"/>
    </row>
    <row r="7" spans="1:10" ht="13.5" customHeight="1">
      <c r="A7" s="602" t="s">
        <v>2</v>
      </c>
      <c r="B7" s="602"/>
      <c r="C7" s="101" t="s">
        <v>3</v>
      </c>
      <c r="D7" s="613"/>
      <c r="E7" s="613"/>
      <c r="F7" s="615"/>
      <c r="G7" s="614"/>
      <c r="H7" s="69"/>
    </row>
    <row r="8" spans="1:10" ht="18">
      <c r="A8" s="26" t="s">
        <v>6</v>
      </c>
      <c r="B8" s="27">
        <v>1</v>
      </c>
      <c r="C8" s="28">
        <v>1989</v>
      </c>
      <c r="D8" s="286">
        <v>86.6</v>
      </c>
      <c r="E8" s="286">
        <v>88.5</v>
      </c>
      <c r="F8" s="286"/>
      <c r="G8" s="286"/>
      <c r="H8" s="287"/>
      <c r="I8" s="288"/>
    </row>
    <row r="9" spans="1:10" ht="18">
      <c r="A9" s="26"/>
      <c r="B9" s="27">
        <v>2</v>
      </c>
      <c r="C9" s="28">
        <v>1990</v>
      </c>
      <c r="D9" s="289">
        <v>88.9</v>
      </c>
      <c r="E9" s="289">
        <v>90.4</v>
      </c>
      <c r="F9" s="289"/>
      <c r="G9" s="289"/>
      <c r="H9" s="287"/>
      <c r="I9" s="288"/>
    </row>
    <row r="10" spans="1:10" ht="18">
      <c r="A10" s="26"/>
      <c r="B10" s="27">
        <v>3</v>
      </c>
      <c r="C10" s="28">
        <v>1991</v>
      </c>
      <c r="D10" s="289">
        <v>92.3</v>
      </c>
      <c r="E10" s="289">
        <v>93.4</v>
      </c>
      <c r="F10" s="289"/>
      <c r="G10" s="289"/>
      <c r="H10" s="287"/>
      <c r="I10" s="288"/>
    </row>
    <row r="11" spans="1:10" ht="18">
      <c r="A11" s="26"/>
      <c r="B11" s="27">
        <v>4</v>
      </c>
      <c r="C11" s="28">
        <v>1992</v>
      </c>
      <c r="D11" s="289">
        <v>93.7</v>
      </c>
      <c r="E11" s="289">
        <v>95.3</v>
      </c>
      <c r="F11" s="289"/>
      <c r="G11" s="289"/>
      <c r="H11" s="287"/>
      <c r="I11" s="288"/>
    </row>
    <row r="12" spans="1:10" ht="18">
      <c r="A12" s="26"/>
      <c r="B12" s="27">
        <v>5</v>
      </c>
      <c r="C12" s="28">
        <v>1993</v>
      </c>
      <c r="D12" s="289">
        <v>95.2</v>
      </c>
      <c r="E12" s="289">
        <v>96.7</v>
      </c>
      <c r="F12" s="289"/>
      <c r="G12" s="289"/>
      <c r="H12" s="287"/>
      <c r="I12" s="288"/>
    </row>
    <row r="13" spans="1:10" ht="18">
      <c r="A13" s="26"/>
      <c r="B13" s="27">
        <v>6</v>
      </c>
      <c r="C13" s="28">
        <v>1994</v>
      </c>
      <c r="D13" s="289">
        <v>95.3</v>
      </c>
      <c r="E13" s="289">
        <v>97</v>
      </c>
      <c r="F13" s="289"/>
      <c r="G13" s="289"/>
      <c r="H13" s="287"/>
      <c r="I13" s="288"/>
    </row>
    <row r="14" spans="1:10" ht="18">
      <c r="A14" s="26"/>
      <c r="B14" s="27">
        <v>7</v>
      </c>
      <c r="C14" s="28">
        <v>1995</v>
      </c>
      <c r="D14" s="289">
        <v>95</v>
      </c>
      <c r="E14" s="289">
        <v>96.7</v>
      </c>
      <c r="F14" s="289"/>
      <c r="G14" s="289"/>
      <c r="H14" s="287"/>
      <c r="I14" s="288"/>
    </row>
    <row r="15" spans="1:10" ht="18">
      <c r="A15" s="26"/>
      <c r="B15" s="27">
        <v>8</v>
      </c>
      <c r="C15" s="28">
        <v>1996</v>
      </c>
      <c r="D15" s="289">
        <v>95</v>
      </c>
      <c r="E15" s="289">
        <v>96.5</v>
      </c>
      <c r="F15" s="289"/>
      <c r="G15" s="289"/>
      <c r="H15" s="287"/>
      <c r="I15" s="288"/>
    </row>
    <row r="16" spans="1:10" ht="18">
      <c r="A16" s="26"/>
      <c r="B16" s="27">
        <v>9</v>
      </c>
      <c r="C16" s="28">
        <v>1997</v>
      </c>
      <c r="D16" s="289">
        <v>97.2</v>
      </c>
      <c r="E16" s="289">
        <v>98.9</v>
      </c>
      <c r="F16" s="289"/>
      <c r="G16" s="289"/>
      <c r="H16" s="287"/>
      <c r="I16" s="288"/>
    </row>
    <row r="17" spans="1:9" ht="18">
      <c r="A17" s="26"/>
      <c r="B17" s="27">
        <v>10</v>
      </c>
      <c r="C17" s="28">
        <v>1998</v>
      </c>
      <c r="D17" s="289">
        <v>97.6</v>
      </c>
      <c r="E17" s="289">
        <v>99.1</v>
      </c>
      <c r="F17" s="289"/>
      <c r="G17" s="289"/>
      <c r="H17" s="287"/>
      <c r="I17" s="288"/>
    </row>
    <row r="18" spans="1:9" ht="18">
      <c r="A18" s="26"/>
      <c r="B18" s="27">
        <v>11</v>
      </c>
      <c r="C18" s="28">
        <v>1999</v>
      </c>
      <c r="D18" s="289">
        <v>97.1</v>
      </c>
      <c r="E18" s="289">
        <v>98.9</v>
      </c>
      <c r="F18" s="289"/>
      <c r="G18" s="289"/>
      <c r="H18" s="287"/>
      <c r="I18" s="288"/>
    </row>
    <row r="19" spans="1:9" ht="18">
      <c r="A19" s="26"/>
      <c r="B19" s="27">
        <v>12</v>
      </c>
      <c r="C19" s="28">
        <v>2000</v>
      </c>
      <c r="D19" s="289">
        <v>97.4</v>
      </c>
      <c r="E19" s="289">
        <v>99</v>
      </c>
      <c r="F19" s="289"/>
      <c r="G19" s="289"/>
      <c r="H19" s="287"/>
      <c r="I19" s="288"/>
    </row>
    <row r="20" spans="1:9" ht="18">
      <c r="A20" s="26"/>
      <c r="B20" s="27">
        <v>13</v>
      </c>
      <c r="C20" s="28">
        <v>2001</v>
      </c>
      <c r="D20" s="289">
        <v>96.8</v>
      </c>
      <c r="E20" s="289">
        <v>98</v>
      </c>
      <c r="F20" s="289"/>
      <c r="G20" s="289"/>
      <c r="H20" s="287"/>
      <c r="I20" s="288"/>
    </row>
    <row r="21" spans="1:9" ht="18">
      <c r="A21" s="26"/>
      <c r="B21" s="27">
        <v>14</v>
      </c>
      <c r="C21" s="28">
        <v>2002</v>
      </c>
      <c r="D21" s="289">
        <v>95.5</v>
      </c>
      <c r="E21" s="289">
        <v>96.9</v>
      </c>
      <c r="F21" s="289"/>
      <c r="G21" s="289"/>
      <c r="H21" s="287"/>
      <c r="I21" s="288"/>
    </row>
    <row r="22" spans="1:9" ht="18">
      <c r="A22" s="26"/>
      <c r="B22" s="27">
        <v>15</v>
      </c>
      <c r="C22" s="28">
        <v>2003</v>
      </c>
      <c r="D22" s="289">
        <v>95.8</v>
      </c>
      <c r="E22" s="289">
        <v>97.1</v>
      </c>
      <c r="F22" s="289"/>
      <c r="G22" s="289"/>
      <c r="H22" s="287"/>
      <c r="I22" s="288"/>
    </row>
    <row r="23" spans="1:9" ht="18">
      <c r="A23" s="26"/>
      <c r="B23" s="27">
        <v>16</v>
      </c>
      <c r="C23" s="28">
        <v>2004</v>
      </c>
      <c r="D23" s="289">
        <v>95.5</v>
      </c>
      <c r="E23" s="289">
        <v>96.8</v>
      </c>
      <c r="F23" s="289"/>
      <c r="G23" s="289"/>
      <c r="H23" s="287"/>
      <c r="I23" s="288"/>
    </row>
    <row r="24" spans="1:9" ht="18">
      <c r="A24" s="26"/>
      <c r="B24" s="27">
        <v>17</v>
      </c>
      <c r="C24" s="28">
        <v>2005</v>
      </c>
      <c r="D24" s="289">
        <v>95.1</v>
      </c>
      <c r="E24" s="289">
        <v>96.7</v>
      </c>
      <c r="F24" s="289">
        <v>101.2</v>
      </c>
      <c r="G24" s="289"/>
      <c r="H24" s="287"/>
      <c r="I24" s="288"/>
    </row>
    <row r="25" spans="1:9" ht="18">
      <c r="A25" s="26"/>
      <c r="B25" s="27">
        <v>18</v>
      </c>
      <c r="C25" s="28">
        <v>2006</v>
      </c>
      <c r="D25" s="289">
        <v>95.6</v>
      </c>
      <c r="E25" s="289">
        <v>97.1</v>
      </c>
      <c r="F25" s="289">
        <v>101.4</v>
      </c>
      <c r="G25" s="289"/>
      <c r="H25" s="287"/>
      <c r="I25" s="288"/>
    </row>
    <row r="26" spans="1:9" ht="18">
      <c r="A26" s="26"/>
      <c r="B26" s="27">
        <v>19</v>
      </c>
      <c r="C26" s="28">
        <v>2007</v>
      </c>
      <c r="D26" s="289">
        <v>95.7</v>
      </c>
      <c r="E26" s="289">
        <v>97</v>
      </c>
      <c r="F26" s="289">
        <v>100.7</v>
      </c>
      <c r="G26" s="289"/>
      <c r="H26" s="287"/>
      <c r="I26" s="288"/>
    </row>
    <row r="27" spans="1:9" ht="18">
      <c r="A27" s="26"/>
      <c r="B27" s="27">
        <v>20</v>
      </c>
      <c r="C27" s="28">
        <v>2008</v>
      </c>
      <c r="D27" s="289">
        <v>97.2</v>
      </c>
      <c r="E27" s="289">
        <v>98.7</v>
      </c>
      <c r="F27" s="289">
        <v>100.6</v>
      </c>
      <c r="G27" s="289"/>
      <c r="H27" s="287"/>
      <c r="I27" s="288"/>
    </row>
    <row r="28" spans="1:9" ht="18">
      <c r="A28" s="26"/>
      <c r="B28" s="27">
        <v>21</v>
      </c>
      <c r="C28" s="28">
        <v>2009</v>
      </c>
      <c r="D28" s="289">
        <v>96.1</v>
      </c>
      <c r="E28" s="289">
        <v>97.5</v>
      </c>
      <c r="F28" s="289">
        <v>100.1</v>
      </c>
      <c r="G28" s="289"/>
      <c r="H28" s="287"/>
      <c r="I28" s="288"/>
    </row>
    <row r="29" spans="1:9" ht="18">
      <c r="A29" s="26"/>
      <c r="B29" s="27">
        <v>22</v>
      </c>
      <c r="C29" s="28">
        <v>2010</v>
      </c>
      <c r="D29" s="289">
        <v>95.6</v>
      </c>
      <c r="E29" s="289">
        <v>96.8</v>
      </c>
      <c r="F29" s="289">
        <v>99.1</v>
      </c>
      <c r="G29" s="289"/>
      <c r="H29" s="287"/>
      <c r="I29" s="288"/>
    </row>
    <row r="30" spans="1:9" ht="18">
      <c r="A30" s="26"/>
      <c r="B30" s="27">
        <v>23</v>
      </c>
      <c r="C30" s="28">
        <v>2011</v>
      </c>
      <c r="D30" s="289">
        <v>95.3</v>
      </c>
      <c r="E30" s="289">
        <v>96.6</v>
      </c>
      <c r="F30" s="289">
        <v>98.1</v>
      </c>
      <c r="G30" s="289"/>
      <c r="H30" s="287"/>
      <c r="I30" s="288"/>
    </row>
    <row r="31" spans="1:9" ht="18">
      <c r="A31" s="26"/>
      <c r="B31" s="27">
        <v>24</v>
      </c>
      <c r="C31" s="28">
        <v>2012</v>
      </c>
      <c r="D31" s="289">
        <v>95.6</v>
      </c>
      <c r="E31" s="289">
        <v>97</v>
      </c>
      <c r="F31" s="289">
        <v>98.2</v>
      </c>
      <c r="G31" s="289"/>
      <c r="H31" s="287"/>
      <c r="I31" s="288"/>
    </row>
    <row r="32" spans="1:9" s="70" customFormat="1" ht="18">
      <c r="A32" s="26"/>
      <c r="B32" s="27">
        <v>25</v>
      </c>
      <c r="C32" s="28">
        <v>2013</v>
      </c>
      <c r="D32" s="289">
        <v>96</v>
      </c>
      <c r="E32" s="289">
        <v>97.5</v>
      </c>
      <c r="F32" s="289">
        <v>98.5</v>
      </c>
      <c r="G32" s="289"/>
      <c r="H32" s="287"/>
      <c r="I32" s="288"/>
    </row>
    <row r="33" spans="1:9" s="70" customFormat="1" ht="18">
      <c r="A33" s="26"/>
      <c r="B33" s="27">
        <v>26</v>
      </c>
      <c r="C33" s="28">
        <v>2014</v>
      </c>
      <c r="D33" s="289">
        <v>98.6</v>
      </c>
      <c r="E33" s="289">
        <v>99.6</v>
      </c>
      <c r="F33" s="289">
        <v>100</v>
      </c>
      <c r="G33" s="289"/>
      <c r="H33" s="287"/>
      <c r="I33" s="288"/>
    </row>
    <row r="34" spans="1:9" s="70" customFormat="1" ht="18">
      <c r="A34" s="26"/>
      <c r="B34" s="27">
        <v>27</v>
      </c>
      <c r="C34" s="28">
        <v>2015</v>
      </c>
      <c r="D34" s="289">
        <v>99.4</v>
      </c>
      <c r="E34" s="289">
        <v>99.9</v>
      </c>
      <c r="F34" s="289">
        <v>100.7</v>
      </c>
      <c r="G34" s="289">
        <v>99.8</v>
      </c>
      <c r="H34" s="287"/>
      <c r="I34" s="288"/>
    </row>
    <row r="35" spans="1:9" ht="18">
      <c r="A35" s="26"/>
      <c r="B35" s="27">
        <v>28</v>
      </c>
      <c r="C35" s="28">
        <v>2016</v>
      </c>
      <c r="D35" s="289">
        <v>99.1</v>
      </c>
      <c r="E35" s="289">
        <v>99.3</v>
      </c>
      <c r="F35" s="289">
        <v>100.9</v>
      </c>
      <c r="G35" s="289">
        <v>100</v>
      </c>
      <c r="H35" s="287"/>
      <c r="I35" s="288"/>
    </row>
    <row r="36" spans="1:9" ht="18">
      <c r="A36" s="26"/>
      <c r="B36" s="27">
        <v>29</v>
      </c>
      <c r="C36" s="28">
        <v>2017</v>
      </c>
      <c r="D36" s="289">
        <v>99.3</v>
      </c>
      <c r="E36" s="289">
        <v>99.6</v>
      </c>
      <c r="F36" s="289">
        <v>100.5</v>
      </c>
      <c r="G36" s="289">
        <v>99.7</v>
      </c>
      <c r="H36" s="287"/>
      <c r="I36" s="288"/>
    </row>
    <row r="37" spans="1:9" ht="18">
      <c r="A37" s="26"/>
      <c r="B37" s="27">
        <v>30</v>
      </c>
      <c r="C37" s="28">
        <v>2018</v>
      </c>
      <c r="D37" s="289">
        <v>100.3</v>
      </c>
      <c r="E37" s="289">
        <v>100.4</v>
      </c>
      <c r="F37" s="289">
        <v>100.5</v>
      </c>
      <c r="G37" s="289">
        <v>100</v>
      </c>
      <c r="H37" s="287"/>
      <c r="I37" s="288"/>
    </row>
    <row r="38" spans="1:9" ht="18">
      <c r="A38" s="26" t="s">
        <v>7</v>
      </c>
      <c r="B38" s="27">
        <v>1</v>
      </c>
      <c r="C38" s="28">
        <v>2019</v>
      </c>
      <c r="D38" s="289">
        <v>100.7</v>
      </c>
      <c r="E38" s="289">
        <v>100.9</v>
      </c>
      <c r="F38" s="289">
        <v>100.6</v>
      </c>
      <c r="G38" s="289">
        <v>100.4</v>
      </c>
      <c r="H38" s="287"/>
      <c r="I38" s="288"/>
    </row>
    <row r="39" spans="1:9" ht="18">
      <c r="A39" s="26"/>
      <c r="B39" s="27">
        <v>2</v>
      </c>
      <c r="C39" s="28">
        <v>2020</v>
      </c>
      <c r="D39" s="289">
        <v>100</v>
      </c>
      <c r="E39" s="289">
        <v>100</v>
      </c>
      <c r="F39" s="289">
        <v>100</v>
      </c>
      <c r="G39" s="289">
        <v>100</v>
      </c>
      <c r="H39" s="287"/>
      <c r="I39" s="288"/>
    </row>
    <row r="40" spans="1:9" ht="18">
      <c r="A40" s="26"/>
      <c r="B40" s="27">
        <v>3</v>
      </c>
      <c r="C40" s="28">
        <v>2021</v>
      </c>
      <c r="D40" s="289">
        <v>99.9</v>
      </c>
      <c r="E40" s="289">
        <v>99.9</v>
      </c>
      <c r="F40" s="289">
        <v>98.9</v>
      </c>
      <c r="G40" s="289">
        <v>99.4</v>
      </c>
      <c r="H40" s="287"/>
      <c r="I40" s="288"/>
    </row>
    <row r="41" spans="1:9" ht="18">
      <c r="A41" s="26"/>
      <c r="B41" s="27">
        <v>4</v>
      </c>
      <c r="C41" s="28">
        <v>2022</v>
      </c>
      <c r="D41" s="289">
        <v>102.1</v>
      </c>
      <c r="E41" s="289">
        <v>102</v>
      </c>
      <c r="F41" s="289">
        <v>98.3</v>
      </c>
      <c r="G41" s="289">
        <v>100</v>
      </c>
      <c r="H41" s="287"/>
      <c r="I41" s="288"/>
    </row>
    <row r="42" spans="1:9" ht="18">
      <c r="A42" s="26"/>
      <c r="B42" s="27">
        <v>5</v>
      </c>
      <c r="C42" s="28">
        <v>2023</v>
      </c>
      <c r="D42" s="289">
        <v>105.3</v>
      </c>
      <c r="E42" s="289">
        <v>105.1</v>
      </c>
      <c r="F42" s="289">
        <v>100.6</v>
      </c>
      <c r="G42" s="289">
        <v>103.9</v>
      </c>
      <c r="H42" s="287"/>
      <c r="I42" s="288"/>
    </row>
    <row r="43" spans="1:9" ht="18">
      <c r="A43" s="29"/>
      <c r="B43" s="30">
        <v>6</v>
      </c>
      <c r="C43" s="31">
        <v>2024</v>
      </c>
      <c r="D43" s="290">
        <v>108.1</v>
      </c>
      <c r="E43" s="290">
        <v>107.7</v>
      </c>
      <c r="F43" s="290">
        <v>102.5</v>
      </c>
      <c r="G43" s="290">
        <v>106.6</v>
      </c>
      <c r="H43" s="287"/>
      <c r="I43" s="288"/>
    </row>
    <row r="44" spans="1:9" ht="18">
      <c r="A44" s="291"/>
      <c r="B44" s="33"/>
      <c r="C44" s="33"/>
      <c r="D44" s="292"/>
      <c r="E44" s="292"/>
      <c r="F44" s="293"/>
      <c r="G44" s="293"/>
      <c r="H44" s="288"/>
      <c r="I44" s="288"/>
    </row>
    <row r="45" spans="1:9">
      <c r="A45" s="94" t="s">
        <v>122</v>
      </c>
      <c r="B45" s="95"/>
      <c r="C45" s="95"/>
      <c r="D45" s="16"/>
      <c r="E45" s="16"/>
      <c r="F45" s="16"/>
    </row>
    <row r="46" spans="1:9">
      <c r="A46" s="25" t="s">
        <v>123</v>
      </c>
      <c r="B46" s="33"/>
      <c r="C46" s="33"/>
      <c r="D46" s="294"/>
      <c r="E46" s="294"/>
      <c r="F46" s="294"/>
      <c r="G46" s="294"/>
    </row>
    <row r="47" spans="1:9">
      <c r="A47" s="32" t="s">
        <v>124</v>
      </c>
      <c r="B47" s="95"/>
      <c r="C47" s="95"/>
      <c r="D47" s="16"/>
      <c r="E47" s="16"/>
      <c r="F47" s="16"/>
    </row>
    <row r="48" spans="1:9">
      <c r="A48" s="32"/>
      <c r="B48" s="95"/>
      <c r="C48" s="95"/>
      <c r="D48" s="16"/>
      <c r="E48" s="16"/>
      <c r="F48" s="16"/>
    </row>
    <row r="68" spans="8:9">
      <c r="H68" s="70"/>
      <c r="I68" s="70"/>
    </row>
    <row r="71" spans="8:9">
      <c r="H71" s="70"/>
      <c r="I71" s="70"/>
    </row>
    <row r="72" spans="8:9">
      <c r="H72" s="70"/>
      <c r="I72" s="70"/>
    </row>
    <row r="73" spans="8:9">
      <c r="H73" s="70"/>
      <c r="I73" s="70"/>
    </row>
  </sheetData>
  <mergeCells count="7">
    <mergeCell ref="A4:C6"/>
    <mergeCell ref="D4:G4"/>
    <mergeCell ref="D5:D7"/>
    <mergeCell ref="E5:E7"/>
    <mergeCell ref="F5:F7"/>
    <mergeCell ref="G5:G7"/>
    <mergeCell ref="A7:B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="120" zoomScaleNormal="120" zoomScaleSheetLayoutView="120" workbookViewId="0">
      <pane ySplit="7" topLeftCell="A20" activePane="bottomLeft" state="frozen"/>
      <selection pane="bottomLeft"/>
    </sheetView>
  </sheetViews>
  <sheetFormatPr defaultRowHeight="13"/>
  <sheetData>
    <row r="1" spans="1:10" ht="21.75" customHeight="1">
      <c r="A1" s="63" t="s">
        <v>115</v>
      </c>
      <c r="B1" s="285"/>
      <c r="C1" s="285"/>
      <c r="D1" s="97"/>
      <c r="E1" s="97"/>
      <c r="F1" s="97"/>
      <c r="G1" s="97"/>
      <c r="H1" s="97"/>
      <c r="I1" s="97"/>
      <c r="J1" s="97"/>
    </row>
    <row r="2" spans="1:10" ht="18" customHeight="1">
      <c r="A2" s="64" t="s">
        <v>116</v>
      </c>
      <c r="B2" s="95"/>
      <c r="C2" s="95"/>
      <c r="D2" s="16"/>
      <c r="E2" s="16"/>
      <c r="F2" s="16"/>
      <c r="J2" s="96" t="s">
        <v>0</v>
      </c>
    </row>
    <row r="3" spans="1:10">
      <c r="A3" s="95"/>
      <c r="B3" s="95"/>
      <c r="C3" s="95"/>
      <c r="D3" s="16"/>
      <c r="E3" s="16"/>
    </row>
    <row r="4" spans="1:10">
      <c r="A4" s="602" t="s">
        <v>1</v>
      </c>
      <c r="B4" s="602"/>
      <c r="C4" s="602"/>
      <c r="D4" s="583" t="s">
        <v>13</v>
      </c>
      <c r="E4" s="584"/>
      <c r="F4" s="584"/>
      <c r="G4" s="585"/>
    </row>
    <row r="5" spans="1:10" ht="13.5" customHeight="1">
      <c r="A5" s="602"/>
      <c r="B5" s="602"/>
      <c r="C5" s="602"/>
      <c r="D5" s="613" t="s">
        <v>118</v>
      </c>
      <c r="E5" s="613" t="s">
        <v>119</v>
      </c>
      <c r="F5" s="615" t="s">
        <v>120</v>
      </c>
      <c r="G5" s="616" t="s">
        <v>121</v>
      </c>
    </row>
    <row r="6" spans="1:10" ht="20.149999999999999" customHeight="1">
      <c r="A6" s="602"/>
      <c r="B6" s="602"/>
      <c r="C6" s="602"/>
      <c r="D6" s="613"/>
      <c r="E6" s="613"/>
      <c r="F6" s="615"/>
      <c r="G6" s="617"/>
    </row>
    <row r="7" spans="1:10" ht="13.5" customHeight="1">
      <c r="A7" s="602" t="s">
        <v>2</v>
      </c>
      <c r="B7" s="602"/>
      <c r="C7" s="101" t="s">
        <v>3</v>
      </c>
      <c r="D7" s="613"/>
      <c r="E7" s="613"/>
      <c r="F7" s="615"/>
      <c r="G7" s="614"/>
    </row>
    <row r="8" spans="1:10">
      <c r="A8" s="26" t="s">
        <v>6</v>
      </c>
      <c r="B8" s="27">
        <v>1</v>
      </c>
      <c r="C8" s="28">
        <v>1989</v>
      </c>
      <c r="D8" s="295">
        <v>86.9</v>
      </c>
      <c r="E8" s="295">
        <v>87.5</v>
      </c>
      <c r="F8" s="295">
        <v>91.4</v>
      </c>
      <c r="G8" s="296">
        <v>88.5</v>
      </c>
    </row>
    <row r="9" spans="1:10">
      <c r="A9" s="26"/>
      <c r="B9" s="27">
        <v>2</v>
      </c>
      <c r="C9" s="28">
        <v>1990</v>
      </c>
      <c r="D9" s="295">
        <v>89.6</v>
      </c>
      <c r="E9" s="295">
        <v>89.9</v>
      </c>
      <c r="F9" s="295">
        <v>93.8</v>
      </c>
      <c r="G9" s="296">
        <v>90.7</v>
      </c>
    </row>
    <row r="10" spans="1:10">
      <c r="A10" s="26"/>
      <c r="B10" s="27">
        <v>3</v>
      </c>
      <c r="C10" s="28">
        <v>1991</v>
      </c>
      <c r="D10" s="295">
        <v>92.6</v>
      </c>
      <c r="E10" s="295">
        <v>92.5</v>
      </c>
      <c r="F10" s="295">
        <v>96.3</v>
      </c>
      <c r="G10" s="296">
        <v>93.4</v>
      </c>
    </row>
    <row r="11" spans="1:10">
      <c r="A11" s="26"/>
      <c r="B11" s="27">
        <v>4</v>
      </c>
      <c r="C11" s="28">
        <v>1992</v>
      </c>
      <c r="D11" s="295">
        <v>94.1</v>
      </c>
      <c r="E11" s="295">
        <v>94.5</v>
      </c>
      <c r="F11" s="295">
        <v>98.7</v>
      </c>
      <c r="G11" s="296">
        <v>95.7</v>
      </c>
    </row>
    <row r="12" spans="1:10">
      <c r="A12" s="26"/>
      <c r="B12" s="27">
        <v>5</v>
      </c>
      <c r="C12" s="28">
        <v>1993</v>
      </c>
      <c r="D12" s="295">
        <v>95.4</v>
      </c>
      <c r="E12" s="295">
        <v>95.8</v>
      </c>
      <c r="F12" s="295">
        <v>100.1</v>
      </c>
      <c r="G12" s="296">
        <v>97</v>
      </c>
    </row>
    <row r="13" spans="1:10">
      <c r="A13" s="26"/>
      <c r="B13" s="27">
        <v>6</v>
      </c>
      <c r="C13" s="28">
        <v>1994</v>
      </c>
      <c r="D13" s="295">
        <v>96</v>
      </c>
      <c r="E13" s="295">
        <v>96.5</v>
      </c>
      <c r="F13" s="295">
        <v>100.9</v>
      </c>
      <c r="G13" s="296">
        <v>97.9</v>
      </c>
    </row>
    <row r="14" spans="1:10">
      <c r="A14" s="26"/>
      <c r="B14" s="27">
        <v>7</v>
      </c>
      <c r="C14" s="28">
        <v>1995</v>
      </c>
      <c r="D14" s="295">
        <v>95.9</v>
      </c>
      <c r="E14" s="295">
        <v>96.5</v>
      </c>
      <c r="F14" s="295">
        <v>101.6</v>
      </c>
      <c r="G14" s="296">
        <v>98.1</v>
      </c>
    </row>
    <row r="15" spans="1:10">
      <c r="A15" s="26"/>
      <c r="B15" s="27">
        <v>8</v>
      </c>
      <c r="C15" s="28">
        <v>1996</v>
      </c>
      <c r="D15" s="295">
        <v>96</v>
      </c>
      <c r="E15" s="295">
        <v>96.7</v>
      </c>
      <c r="F15" s="295">
        <v>102.1</v>
      </c>
      <c r="G15" s="296">
        <v>98.5</v>
      </c>
    </row>
    <row r="16" spans="1:10">
      <c r="A16" s="26"/>
      <c r="B16" s="27">
        <v>9</v>
      </c>
      <c r="C16" s="28">
        <v>1997</v>
      </c>
      <c r="D16" s="295">
        <v>97.7</v>
      </c>
      <c r="E16" s="295">
        <v>98.4</v>
      </c>
      <c r="F16" s="295">
        <v>103.7</v>
      </c>
      <c r="G16" s="296">
        <v>100.1</v>
      </c>
    </row>
    <row r="17" spans="1:10">
      <c r="A17" s="26"/>
      <c r="B17" s="27">
        <v>10</v>
      </c>
      <c r="C17" s="28">
        <v>1998</v>
      </c>
      <c r="D17" s="295">
        <v>98.3</v>
      </c>
      <c r="E17" s="295">
        <v>98.6</v>
      </c>
      <c r="F17" s="295">
        <v>104.4</v>
      </c>
      <c r="G17" s="296">
        <v>100.7</v>
      </c>
    </row>
    <row r="18" spans="1:10">
      <c r="A18" s="26"/>
      <c r="B18" s="27">
        <v>11</v>
      </c>
      <c r="C18" s="28">
        <v>1999</v>
      </c>
      <c r="D18" s="295">
        <v>98</v>
      </c>
      <c r="E18" s="295">
        <v>98.6</v>
      </c>
      <c r="F18" s="295">
        <v>104.3</v>
      </c>
      <c r="G18" s="296">
        <v>100.7</v>
      </c>
    </row>
    <row r="19" spans="1:10">
      <c r="A19" s="26"/>
      <c r="B19" s="27">
        <v>12</v>
      </c>
      <c r="C19" s="28">
        <v>2000</v>
      </c>
      <c r="D19" s="295">
        <v>97.3</v>
      </c>
      <c r="E19" s="295">
        <v>98.3</v>
      </c>
      <c r="F19" s="295">
        <v>103.9</v>
      </c>
      <c r="G19" s="296">
        <v>100.2</v>
      </c>
    </row>
    <row r="20" spans="1:10">
      <c r="A20" s="26"/>
      <c r="B20" s="27">
        <v>13</v>
      </c>
      <c r="C20" s="28">
        <v>2001</v>
      </c>
      <c r="D20" s="295">
        <v>96.7</v>
      </c>
      <c r="E20" s="295">
        <v>97.5</v>
      </c>
      <c r="F20" s="295">
        <v>103</v>
      </c>
      <c r="G20" s="296">
        <v>99.3</v>
      </c>
    </row>
    <row r="21" spans="1:10">
      <c r="A21" s="26"/>
      <c r="B21" s="27">
        <v>14</v>
      </c>
      <c r="C21" s="28">
        <v>2002</v>
      </c>
      <c r="D21" s="295">
        <v>95.8</v>
      </c>
      <c r="E21" s="295">
        <v>96.6</v>
      </c>
      <c r="F21" s="295">
        <v>102.1</v>
      </c>
      <c r="G21" s="296">
        <v>98.6</v>
      </c>
    </row>
    <row r="22" spans="1:10">
      <c r="A22" s="26"/>
      <c r="B22" s="27">
        <v>15</v>
      </c>
      <c r="C22" s="28">
        <v>2003</v>
      </c>
      <c r="D22" s="295">
        <v>95.5</v>
      </c>
      <c r="E22" s="295">
        <v>96.3</v>
      </c>
      <c r="F22" s="295">
        <v>101.8</v>
      </c>
      <c r="G22" s="296">
        <v>98.2</v>
      </c>
    </row>
    <row r="23" spans="1:10">
      <c r="A23" s="26"/>
      <c r="B23" s="27">
        <v>16</v>
      </c>
      <c r="C23" s="28">
        <v>2004</v>
      </c>
      <c r="D23" s="295">
        <v>95.5</v>
      </c>
      <c r="E23" s="295">
        <v>96.2</v>
      </c>
      <c r="F23" s="295">
        <v>101.2</v>
      </c>
      <c r="G23" s="296">
        <v>98</v>
      </c>
    </row>
    <row r="24" spans="1:10">
      <c r="A24" s="26"/>
      <c r="B24" s="27">
        <v>17</v>
      </c>
      <c r="C24" s="28">
        <v>2005</v>
      </c>
      <c r="D24" s="295">
        <v>95.2</v>
      </c>
      <c r="E24" s="295">
        <v>96.1</v>
      </c>
      <c r="F24" s="295">
        <v>100.8</v>
      </c>
      <c r="G24" s="296">
        <v>97.5</v>
      </c>
    </row>
    <row r="25" spans="1:10">
      <c r="A25" s="26"/>
      <c r="B25" s="27">
        <v>18</v>
      </c>
      <c r="C25" s="28">
        <v>2006</v>
      </c>
      <c r="D25" s="295">
        <v>95.5</v>
      </c>
      <c r="E25" s="295">
        <v>96.2</v>
      </c>
      <c r="F25" s="295">
        <v>100.4</v>
      </c>
      <c r="G25" s="296">
        <v>97.1</v>
      </c>
    </row>
    <row r="26" spans="1:10">
      <c r="A26" s="26"/>
      <c r="B26" s="27">
        <v>19</v>
      </c>
      <c r="C26" s="28">
        <v>2007</v>
      </c>
      <c r="D26" s="295">
        <v>95.5</v>
      </c>
      <c r="E26" s="295">
        <v>96.2</v>
      </c>
      <c r="F26" s="295">
        <v>100.1</v>
      </c>
      <c r="G26" s="296">
        <v>97</v>
      </c>
    </row>
    <row r="27" spans="1:10">
      <c r="A27" s="26"/>
      <c r="B27" s="27">
        <v>20</v>
      </c>
      <c r="C27" s="28">
        <v>2008</v>
      </c>
      <c r="D27" s="295">
        <v>96.8</v>
      </c>
      <c r="E27" s="295">
        <v>97.6</v>
      </c>
      <c r="F27" s="295">
        <v>100.1</v>
      </c>
      <c r="G27" s="296">
        <v>97.7</v>
      </c>
    </row>
    <row r="28" spans="1:10">
      <c r="A28" s="26"/>
      <c r="B28" s="27">
        <v>21</v>
      </c>
      <c r="C28" s="28">
        <v>2009</v>
      </c>
      <c r="D28" s="295">
        <v>95.5</v>
      </c>
      <c r="E28" s="295">
        <v>96.4</v>
      </c>
      <c r="F28" s="295">
        <v>99.4</v>
      </c>
      <c r="G28" s="296">
        <v>97.4</v>
      </c>
    </row>
    <row r="29" spans="1:10">
      <c r="A29" s="26"/>
      <c r="B29" s="27">
        <v>22</v>
      </c>
      <c r="C29" s="28">
        <v>2010</v>
      </c>
      <c r="D29" s="295">
        <v>94.8</v>
      </c>
      <c r="E29" s="295">
        <v>95.4</v>
      </c>
      <c r="F29" s="295">
        <v>98.2</v>
      </c>
      <c r="G29" s="296">
        <v>96.1</v>
      </c>
    </row>
    <row r="30" spans="1:10">
      <c r="A30" s="26"/>
      <c r="B30" s="27">
        <v>23</v>
      </c>
      <c r="C30" s="28">
        <v>2011</v>
      </c>
      <c r="D30" s="295">
        <v>94.5</v>
      </c>
      <c r="E30" s="295">
        <v>95.2</v>
      </c>
      <c r="F30" s="295">
        <v>97.2</v>
      </c>
      <c r="G30" s="296">
        <v>95.3</v>
      </c>
    </row>
    <row r="31" spans="1:10">
      <c r="A31" s="26"/>
      <c r="B31" s="27">
        <v>24</v>
      </c>
      <c r="C31" s="28">
        <v>2012</v>
      </c>
      <c r="D31" s="295">
        <v>94.5</v>
      </c>
      <c r="E31" s="295">
        <v>95.1</v>
      </c>
      <c r="F31" s="295">
        <v>96.7</v>
      </c>
      <c r="G31" s="296">
        <v>94.9</v>
      </c>
    </row>
    <row r="32" spans="1:10">
      <c r="A32" s="26"/>
      <c r="B32" s="27">
        <v>25</v>
      </c>
      <c r="C32" s="28">
        <v>2013</v>
      </c>
      <c r="D32" s="295">
        <v>94.9</v>
      </c>
      <c r="E32" s="295">
        <v>95.5</v>
      </c>
      <c r="F32" s="295">
        <v>96.5</v>
      </c>
      <c r="G32" s="296">
        <v>94.8</v>
      </c>
      <c r="J32" s="70"/>
    </row>
    <row r="33" spans="1:7">
      <c r="A33" s="26"/>
      <c r="B33" s="27">
        <v>26</v>
      </c>
      <c r="C33" s="28">
        <v>2014</v>
      </c>
      <c r="D33" s="295">
        <v>97.5</v>
      </c>
      <c r="E33" s="295">
        <v>98</v>
      </c>
      <c r="F33" s="295">
        <v>98.3</v>
      </c>
      <c r="G33" s="296">
        <v>96.9</v>
      </c>
    </row>
    <row r="34" spans="1:7">
      <c r="A34" s="26"/>
      <c r="B34" s="27">
        <v>27</v>
      </c>
      <c r="C34" s="28">
        <v>2015</v>
      </c>
      <c r="D34" s="295">
        <v>98.2</v>
      </c>
      <c r="E34" s="295">
        <v>98.5</v>
      </c>
      <c r="F34" s="295">
        <v>99.3</v>
      </c>
      <c r="G34" s="295">
        <v>98.2</v>
      </c>
    </row>
    <row r="35" spans="1:7">
      <c r="A35" s="26"/>
      <c r="B35" s="27">
        <v>28</v>
      </c>
      <c r="C35" s="28">
        <v>2016</v>
      </c>
      <c r="D35" s="295">
        <v>98.1</v>
      </c>
      <c r="E35" s="295">
        <v>98.2</v>
      </c>
      <c r="F35" s="295">
        <v>99.6</v>
      </c>
      <c r="G35" s="295">
        <v>98.8</v>
      </c>
    </row>
    <row r="36" spans="1:7">
      <c r="A36" s="26"/>
      <c r="B36" s="27">
        <v>29</v>
      </c>
      <c r="C36" s="28">
        <v>2017</v>
      </c>
      <c r="D36" s="295">
        <v>98.6</v>
      </c>
      <c r="E36" s="295">
        <v>98.7</v>
      </c>
      <c r="F36" s="295">
        <v>99.6</v>
      </c>
      <c r="G36" s="295">
        <v>98.9</v>
      </c>
    </row>
    <row r="37" spans="1:7">
      <c r="A37" s="26"/>
      <c r="B37" s="27">
        <v>30</v>
      </c>
      <c r="C37" s="28">
        <v>2018</v>
      </c>
      <c r="D37" s="295">
        <v>99.5</v>
      </c>
      <c r="E37" s="295">
        <v>99.5</v>
      </c>
      <c r="F37" s="295">
        <v>99.7</v>
      </c>
      <c r="G37" s="295">
        <v>99.2</v>
      </c>
    </row>
    <row r="38" spans="1:7">
      <c r="A38" s="26" t="s">
        <v>7</v>
      </c>
      <c r="B38" s="27">
        <v>1</v>
      </c>
      <c r="C38" s="28">
        <v>2019</v>
      </c>
      <c r="D38" s="295">
        <v>100</v>
      </c>
      <c r="E38" s="295">
        <v>100.2</v>
      </c>
      <c r="F38" s="295">
        <v>100.1</v>
      </c>
      <c r="G38" s="295">
        <v>99.8</v>
      </c>
    </row>
    <row r="39" spans="1:7">
      <c r="A39" s="26"/>
      <c r="B39" s="27">
        <v>2</v>
      </c>
      <c r="C39" s="28">
        <v>2020</v>
      </c>
      <c r="D39" s="295">
        <v>100</v>
      </c>
      <c r="E39" s="295">
        <v>100</v>
      </c>
      <c r="F39" s="295">
        <v>100</v>
      </c>
      <c r="G39" s="295">
        <v>100</v>
      </c>
    </row>
    <row r="40" spans="1:7">
      <c r="A40" s="26"/>
      <c r="B40" s="27">
        <v>3</v>
      </c>
      <c r="C40" s="28">
        <v>2021</v>
      </c>
      <c r="D40" s="295">
        <v>99.8</v>
      </c>
      <c r="E40" s="295">
        <v>99.8</v>
      </c>
      <c r="F40" s="295">
        <v>99.2</v>
      </c>
      <c r="G40" s="295">
        <v>99.5</v>
      </c>
    </row>
    <row r="41" spans="1:7">
      <c r="A41" s="26"/>
      <c r="B41" s="27">
        <v>4</v>
      </c>
      <c r="C41" s="28">
        <v>2022</v>
      </c>
      <c r="D41" s="295">
        <v>102.3</v>
      </c>
      <c r="E41" s="295">
        <v>102.1</v>
      </c>
      <c r="F41" s="295">
        <v>99.4</v>
      </c>
      <c r="G41" s="295">
        <v>100.5</v>
      </c>
    </row>
    <row r="42" spans="1:7">
      <c r="A42" s="26"/>
      <c r="B42" s="27">
        <v>5</v>
      </c>
      <c r="C42" s="28">
        <v>2023</v>
      </c>
      <c r="D42" s="295">
        <v>105.6</v>
      </c>
      <c r="E42" s="295">
        <v>105.2</v>
      </c>
      <c r="F42" s="295">
        <v>101.9</v>
      </c>
      <c r="G42" s="295">
        <v>104.5</v>
      </c>
    </row>
    <row r="43" spans="1:7">
      <c r="A43" s="29"/>
      <c r="B43" s="30">
        <v>6</v>
      </c>
      <c r="C43" s="31">
        <v>2024</v>
      </c>
      <c r="D43" s="297">
        <v>108.5</v>
      </c>
      <c r="E43" s="297">
        <v>107.9</v>
      </c>
      <c r="F43" s="297">
        <v>103.8</v>
      </c>
      <c r="G43" s="297">
        <v>107</v>
      </c>
    </row>
    <row r="44" spans="1:7">
      <c r="A44" s="33"/>
      <c r="B44" s="33"/>
      <c r="C44" s="33"/>
      <c r="D44" s="298"/>
      <c r="E44" s="298"/>
      <c r="F44" s="298"/>
      <c r="G44" s="298"/>
    </row>
    <row r="45" spans="1:7">
      <c r="A45" s="94" t="s">
        <v>122</v>
      </c>
      <c r="B45" s="95"/>
      <c r="C45" s="95"/>
      <c r="D45" s="16"/>
      <c r="E45" s="16"/>
      <c r="F45" s="16"/>
    </row>
  </sheetData>
  <mergeCells count="7">
    <mergeCell ref="A4:C6"/>
    <mergeCell ref="D4:G4"/>
    <mergeCell ref="D5:D7"/>
    <mergeCell ref="E5:E7"/>
    <mergeCell ref="F5:F7"/>
    <mergeCell ref="G5:G7"/>
    <mergeCell ref="A7:B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120" zoomScaleNormal="90" zoomScaleSheetLayoutView="120" workbookViewId="0">
      <pane ySplit="5" topLeftCell="A6" activePane="bottomLeft" state="frozen"/>
      <selection activeCell="D9" sqref="D9"/>
      <selection pane="bottomLeft"/>
    </sheetView>
  </sheetViews>
  <sheetFormatPr defaultRowHeight="13"/>
  <cols>
    <col min="1" max="2" width="4.90625" style="16" customWidth="1"/>
    <col min="3" max="3" width="8.7265625" style="16"/>
    <col min="4" max="6" width="13.26953125" style="12" customWidth="1"/>
    <col min="7" max="7" width="4.90625" style="16" customWidth="1"/>
    <col min="8" max="15" width="8.7265625" style="16"/>
    <col min="16" max="16" width="5.26953125" style="16" customWidth="1"/>
    <col min="17" max="254" width="8.7265625" style="16"/>
    <col min="255" max="256" width="4.90625" style="16" customWidth="1"/>
    <col min="257" max="258" width="8.7265625" style="16"/>
    <col min="259" max="259" width="9.26953125" style="16" bestFit="1" customWidth="1"/>
    <col min="260" max="271" width="8.7265625" style="16"/>
    <col min="272" max="272" width="5.26953125" style="16" customWidth="1"/>
    <col min="273" max="510" width="8.7265625" style="16"/>
    <col min="511" max="512" width="4.90625" style="16" customWidth="1"/>
    <col min="513" max="514" width="8.7265625" style="16"/>
    <col min="515" max="515" width="9.26953125" style="16" bestFit="1" customWidth="1"/>
    <col min="516" max="527" width="8.7265625" style="16"/>
    <col min="528" max="528" width="5.26953125" style="16" customWidth="1"/>
    <col min="529" max="766" width="8.7265625" style="16"/>
    <col min="767" max="768" width="4.90625" style="16" customWidth="1"/>
    <col min="769" max="770" width="8.7265625" style="16"/>
    <col min="771" max="771" width="9.26953125" style="16" bestFit="1" customWidth="1"/>
    <col min="772" max="783" width="8.7265625" style="16"/>
    <col min="784" max="784" width="5.26953125" style="16" customWidth="1"/>
    <col min="785" max="1022" width="8.7265625" style="16"/>
    <col min="1023" max="1024" width="4.90625" style="16" customWidth="1"/>
    <col min="1025" max="1026" width="8.7265625" style="16"/>
    <col min="1027" max="1027" width="9.26953125" style="16" bestFit="1" customWidth="1"/>
    <col min="1028" max="1039" width="8.7265625" style="16"/>
    <col min="1040" max="1040" width="5.26953125" style="16" customWidth="1"/>
    <col min="1041" max="1278" width="8.7265625" style="16"/>
    <col min="1279" max="1280" width="4.90625" style="16" customWidth="1"/>
    <col min="1281" max="1282" width="8.7265625" style="16"/>
    <col min="1283" max="1283" width="9.26953125" style="16" bestFit="1" customWidth="1"/>
    <col min="1284" max="1295" width="8.7265625" style="16"/>
    <col min="1296" max="1296" width="5.26953125" style="16" customWidth="1"/>
    <col min="1297" max="1534" width="8.7265625" style="16"/>
    <col min="1535" max="1536" width="4.90625" style="16" customWidth="1"/>
    <col min="1537" max="1538" width="8.7265625" style="16"/>
    <col min="1539" max="1539" width="9.26953125" style="16" bestFit="1" customWidth="1"/>
    <col min="1540" max="1551" width="8.7265625" style="16"/>
    <col min="1552" max="1552" width="5.26953125" style="16" customWidth="1"/>
    <col min="1553" max="1790" width="8.7265625" style="16"/>
    <col min="1791" max="1792" width="4.90625" style="16" customWidth="1"/>
    <col min="1793" max="1794" width="8.7265625" style="16"/>
    <col min="1795" max="1795" width="9.26953125" style="16" bestFit="1" customWidth="1"/>
    <col min="1796" max="1807" width="8.7265625" style="16"/>
    <col min="1808" max="1808" width="5.26953125" style="16" customWidth="1"/>
    <col min="1809" max="2046" width="8.7265625" style="16"/>
    <col min="2047" max="2048" width="4.90625" style="16" customWidth="1"/>
    <col min="2049" max="2050" width="8.7265625" style="16"/>
    <col min="2051" max="2051" width="9.26953125" style="16" bestFit="1" customWidth="1"/>
    <col min="2052" max="2063" width="8.7265625" style="16"/>
    <col min="2064" max="2064" width="5.26953125" style="16" customWidth="1"/>
    <col min="2065" max="2302" width="8.7265625" style="16"/>
    <col min="2303" max="2304" width="4.90625" style="16" customWidth="1"/>
    <col min="2305" max="2306" width="8.7265625" style="16"/>
    <col min="2307" max="2307" width="9.26953125" style="16" bestFit="1" customWidth="1"/>
    <col min="2308" max="2319" width="8.7265625" style="16"/>
    <col min="2320" max="2320" width="5.26953125" style="16" customWidth="1"/>
    <col min="2321" max="2558" width="8.7265625" style="16"/>
    <col min="2559" max="2560" width="4.90625" style="16" customWidth="1"/>
    <col min="2561" max="2562" width="8.7265625" style="16"/>
    <col min="2563" max="2563" width="9.26953125" style="16" bestFit="1" customWidth="1"/>
    <col min="2564" max="2575" width="8.7265625" style="16"/>
    <col min="2576" max="2576" width="5.26953125" style="16" customWidth="1"/>
    <col min="2577" max="2814" width="8.7265625" style="16"/>
    <col min="2815" max="2816" width="4.90625" style="16" customWidth="1"/>
    <col min="2817" max="2818" width="8.7265625" style="16"/>
    <col min="2819" max="2819" width="9.26953125" style="16" bestFit="1" customWidth="1"/>
    <col min="2820" max="2831" width="8.7265625" style="16"/>
    <col min="2832" max="2832" width="5.26953125" style="16" customWidth="1"/>
    <col min="2833" max="3070" width="8.7265625" style="16"/>
    <col min="3071" max="3072" width="4.90625" style="16" customWidth="1"/>
    <col min="3073" max="3074" width="8.7265625" style="16"/>
    <col min="3075" max="3075" width="9.26953125" style="16" bestFit="1" customWidth="1"/>
    <col min="3076" max="3087" width="8.7265625" style="16"/>
    <col min="3088" max="3088" width="5.26953125" style="16" customWidth="1"/>
    <col min="3089" max="3326" width="8.7265625" style="16"/>
    <col min="3327" max="3328" width="4.90625" style="16" customWidth="1"/>
    <col min="3329" max="3330" width="8.7265625" style="16"/>
    <col min="3331" max="3331" width="9.26953125" style="16" bestFit="1" customWidth="1"/>
    <col min="3332" max="3343" width="8.7265625" style="16"/>
    <col min="3344" max="3344" width="5.26953125" style="16" customWidth="1"/>
    <col min="3345" max="3582" width="8.7265625" style="16"/>
    <col min="3583" max="3584" width="4.90625" style="16" customWidth="1"/>
    <col min="3585" max="3586" width="8.7265625" style="16"/>
    <col min="3587" max="3587" width="9.26953125" style="16" bestFit="1" customWidth="1"/>
    <col min="3588" max="3599" width="8.7265625" style="16"/>
    <col min="3600" max="3600" width="5.26953125" style="16" customWidth="1"/>
    <col min="3601" max="3838" width="8.7265625" style="16"/>
    <col min="3839" max="3840" width="4.90625" style="16" customWidth="1"/>
    <col min="3841" max="3842" width="8.7265625" style="16"/>
    <col min="3843" max="3843" width="9.26953125" style="16" bestFit="1" customWidth="1"/>
    <col min="3844" max="3855" width="8.7265625" style="16"/>
    <col min="3856" max="3856" width="5.26953125" style="16" customWidth="1"/>
    <col min="3857" max="4094" width="8.7265625" style="16"/>
    <col min="4095" max="4096" width="4.90625" style="16" customWidth="1"/>
    <col min="4097" max="4098" width="8.7265625" style="16"/>
    <col min="4099" max="4099" width="9.26953125" style="16" bestFit="1" customWidth="1"/>
    <col min="4100" max="4111" width="8.7265625" style="16"/>
    <col min="4112" max="4112" width="5.26953125" style="16" customWidth="1"/>
    <col min="4113" max="4350" width="8.7265625" style="16"/>
    <col min="4351" max="4352" width="4.90625" style="16" customWidth="1"/>
    <col min="4353" max="4354" width="8.7265625" style="16"/>
    <col min="4355" max="4355" width="9.26953125" style="16" bestFit="1" customWidth="1"/>
    <col min="4356" max="4367" width="8.7265625" style="16"/>
    <col min="4368" max="4368" width="5.26953125" style="16" customWidth="1"/>
    <col min="4369" max="4606" width="8.7265625" style="16"/>
    <col min="4607" max="4608" width="4.90625" style="16" customWidth="1"/>
    <col min="4609" max="4610" width="8.7265625" style="16"/>
    <col min="4611" max="4611" width="9.26953125" style="16" bestFit="1" customWidth="1"/>
    <col min="4612" max="4623" width="8.7265625" style="16"/>
    <col min="4624" max="4624" width="5.26953125" style="16" customWidth="1"/>
    <col min="4625" max="4862" width="8.7265625" style="16"/>
    <col min="4863" max="4864" width="4.90625" style="16" customWidth="1"/>
    <col min="4865" max="4866" width="8.7265625" style="16"/>
    <col min="4867" max="4867" width="9.26953125" style="16" bestFit="1" customWidth="1"/>
    <col min="4868" max="4879" width="8.7265625" style="16"/>
    <col min="4880" max="4880" width="5.26953125" style="16" customWidth="1"/>
    <col min="4881" max="5118" width="8.7265625" style="16"/>
    <col min="5119" max="5120" width="4.90625" style="16" customWidth="1"/>
    <col min="5121" max="5122" width="8.7265625" style="16"/>
    <col min="5123" max="5123" width="9.26953125" style="16" bestFit="1" customWidth="1"/>
    <col min="5124" max="5135" width="8.7265625" style="16"/>
    <col min="5136" max="5136" width="5.26953125" style="16" customWidth="1"/>
    <col min="5137" max="5374" width="8.7265625" style="16"/>
    <col min="5375" max="5376" width="4.90625" style="16" customWidth="1"/>
    <col min="5377" max="5378" width="8.7265625" style="16"/>
    <col min="5379" max="5379" width="9.26953125" style="16" bestFit="1" customWidth="1"/>
    <col min="5380" max="5391" width="8.7265625" style="16"/>
    <col min="5392" max="5392" width="5.26953125" style="16" customWidth="1"/>
    <col min="5393" max="5630" width="8.7265625" style="16"/>
    <col min="5631" max="5632" width="4.90625" style="16" customWidth="1"/>
    <col min="5633" max="5634" width="8.7265625" style="16"/>
    <col min="5635" max="5635" width="9.26953125" style="16" bestFit="1" customWidth="1"/>
    <col min="5636" max="5647" width="8.7265625" style="16"/>
    <col min="5648" max="5648" width="5.26953125" style="16" customWidth="1"/>
    <col min="5649" max="5886" width="8.7265625" style="16"/>
    <col min="5887" max="5888" width="4.90625" style="16" customWidth="1"/>
    <col min="5889" max="5890" width="8.7265625" style="16"/>
    <col min="5891" max="5891" width="9.26953125" style="16" bestFit="1" customWidth="1"/>
    <col min="5892" max="5903" width="8.7265625" style="16"/>
    <col min="5904" max="5904" width="5.26953125" style="16" customWidth="1"/>
    <col min="5905" max="6142" width="8.7265625" style="16"/>
    <col min="6143" max="6144" width="4.90625" style="16" customWidth="1"/>
    <col min="6145" max="6146" width="8.7265625" style="16"/>
    <col min="6147" max="6147" width="9.26953125" style="16" bestFit="1" customWidth="1"/>
    <col min="6148" max="6159" width="8.7265625" style="16"/>
    <col min="6160" max="6160" width="5.26953125" style="16" customWidth="1"/>
    <col min="6161" max="6398" width="8.7265625" style="16"/>
    <col min="6399" max="6400" width="4.90625" style="16" customWidth="1"/>
    <col min="6401" max="6402" width="8.7265625" style="16"/>
    <col min="6403" max="6403" width="9.26953125" style="16" bestFit="1" customWidth="1"/>
    <col min="6404" max="6415" width="8.7265625" style="16"/>
    <col min="6416" max="6416" width="5.26953125" style="16" customWidth="1"/>
    <col min="6417" max="6654" width="8.7265625" style="16"/>
    <col min="6655" max="6656" width="4.90625" style="16" customWidth="1"/>
    <col min="6657" max="6658" width="8.7265625" style="16"/>
    <col min="6659" max="6659" width="9.26953125" style="16" bestFit="1" customWidth="1"/>
    <col min="6660" max="6671" width="8.7265625" style="16"/>
    <col min="6672" max="6672" width="5.26953125" style="16" customWidth="1"/>
    <col min="6673" max="6910" width="8.7265625" style="16"/>
    <col min="6911" max="6912" width="4.90625" style="16" customWidth="1"/>
    <col min="6913" max="6914" width="8.7265625" style="16"/>
    <col min="6915" max="6915" width="9.26953125" style="16" bestFit="1" customWidth="1"/>
    <col min="6916" max="6927" width="8.7265625" style="16"/>
    <col min="6928" max="6928" width="5.26953125" style="16" customWidth="1"/>
    <col min="6929" max="7166" width="8.7265625" style="16"/>
    <col min="7167" max="7168" width="4.90625" style="16" customWidth="1"/>
    <col min="7169" max="7170" width="8.7265625" style="16"/>
    <col min="7171" max="7171" width="9.26953125" style="16" bestFit="1" customWidth="1"/>
    <col min="7172" max="7183" width="8.7265625" style="16"/>
    <col min="7184" max="7184" width="5.26953125" style="16" customWidth="1"/>
    <col min="7185" max="7422" width="8.7265625" style="16"/>
    <col min="7423" max="7424" width="4.90625" style="16" customWidth="1"/>
    <col min="7425" max="7426" width="8.7265625" style="16"/>
    <col min="7427" max="7427" width="9.26953125" style="16" bestFit="1" customWidth="1"/>
    <col min="7428" max="7439" width="8.7265625" style="16"/>
    <col min="7440" max="7440" width="5.26953125" style="16" customWidth="1"/>
    <col min="7441" max="7678" width="8.7265625" style="16"/>
    <col min="7679" max="7680" width="4.90625" style="16" customWidth="1"/>
    <col min="7681" max="7682" width="8.7265625" style="16"/>
    <col min="7683" max="7683" width="9.26953125" style="16" bestFit="1" customWidth="1"/>
    <col min="7684" max="7695" width="8.7265625" style="16"/>
    <col min="7696" max="7696" width="5.26953125" style="16" customWidth="1"/>
    <col min="7697" max="7934" width="8.7265625" style="16"/>
    <col min="7935" max="7936" width="4.90625" style="16" customWidth="1"/>
    <col min="7937" max="7938" width="8.7265625" style="16"/>
    <col min="7939" max="7939" width="9.26953125" style="16" bestFit="1" customWidth="1"/>
    <col min="7940" max="7951" width="8.7265625" style="16"/>
    <col min="7952" max="7952" width="5.26953125" style="16" customWidth="1"/>
    <col min="7953" max="8190" width="8.7265625" style="16"/>
    <col min="8191" max="8192" width="4.90625" style="16" customWidth="1"/>
    <col min="8193" max="8194" width="8.7265625" style="16"/>
    <col min="8195" max="8195" width="9.26953125" style="16" bestFit="1" customWidth="1"/>
    <col min="8196" max="8207" width="8.7265625" style="16"/>
    <col min="8208" max="8208" width="5.26953125" style="16" customWidth="1"/>
    <col min="8209" max="8446" width="8.7265625" style="16"/>
    <col min="8447" max="8448" width="4.90625" style="16" customWidth="1"/>
    <col min="8449" max="8450" width="8.7265625" style="16"/>
    <col min="8451" max="8451" width="9.26953125" style="16" bestFit="1" customWidth="1"/>
    <col min="8452" max="8463" width="8.7265625" style="16"/>
    <col min="8464" max="8464" width="5.26953125" style="16" customWidth="1"/>
    <col min="8465" max="8702" width="8.7265625" style="16"/>
    <col min="8703" max="8704" width="4.90625" style="16" customWidth="1"/>
    <col min="8705" max="8706" width="8.7265625" style="16"/>
    <col min="8707" max="8707" width="9.26953125" style="16" bestFit="1" customWidth="1"/>
    <col min="8708" max="8719" width="8.7265625" style="16"/>
    <col min="8720" max="8720" width="5.26953125" style="16" customWidth="1"/>
    <col min="8721" max="8958" width="8.7265625" style="16"/>
    <col min="8959" max="8960" width="4.90625" style="16" customWidth="1"/>
    <col min="8961" max="8962" width="8.7265625" style="16"/>
    <col min="8963" max="8963" width="9.26953125" style="16" bestFit="1" customWidth="1"/>
    <col min="8964" max="8975" width="8.7265625" style="16"/>
    <col min="8976" max="8976" width="5.26953125" style="16" customWidth="1"/>
    <col min="8977" max="9214" width="8.7265625" style="16"/>
    <col min="9215" max="9216" width="4.90625" style="16" customWidth="1"/>
    <col min="9217" max="9218" width="8.7265625" style="16"/>
    <col min="9219" max="9219" width="9.26953125" style="16" bestFit="1" customWidth="1"/>
    <col min="9220" max="9231" width="8.7265625" style="16"/>
    <col min="9232" max="9232" width="5.26953125" style="16" customWidth="1"/>
    <col min="9233" max="9470" width="8.7265625" style="16"/>
    <col min="9471" max="9472" width="4.90625" style="16" customWidth="1"/>
    <col min="9473" max="9474" width="8.7265625" style="16"/>
    <col min="9475" max="9475" width="9.26953125" style="16" bestFit="1" customWidth="1"/>
    <col min="9476" max="9487" width="8.7265625" style="16"/>
    <col min="9488" max="9488" width="5.26953125" style="16" customWidth="1"/>
    <col min="9489" max="9726" width="8.7265625" style="16"/>
    <col min="9727" max="9728" width="4.90625" style="16" customWidth="1"/>
    <col min="9729" max="9730" width="8.7265625" style="16"/>
    <col min="9731" max="9731" width="9.26953125" style="16" bestFit="1" customWidth="1"/>
    <col min="9732" max="9743" width="8.7265625" style="16"/>
    <col min="9744" max="9744" width="5.26953125" style="16" customWidth="1"/>
    <col min="9745" max="9982" width="8.7265625" style="16"/>
    <col min="9983" max="9984" width="4.90625" style="16" customWidth="1"/>
    <col min="9985" max="9986" width="8.7265625" style="16"/>
    <col min="9987" max="9987" width="9.26953125" style="16" bestFit="1" customWidth="1"/>
    <col min="9988" max="9999" width="8.7265625" style="16"/>
    <col min="10000" max="10000" width="5.26953125" style="16" customWidth="1"/>
    <col min="10001" max="10238" width="8.7265625" style="16"/>
    <col min="10239" max="10240" width="4.90625" style="16" customWidth="1"/>
    <col min="10241" max="10242" width="8.7265625" style="16"/>
    <col min="10243" max="10243" width="9.26953125" style="16" bestFit="1" customWidth="1"/>
    <col min="10244" max="10255" width="8.7265625" style="16"/>
    <col min="10256" max="10256" width="5.26953125" style="16" customWidth="1"/>
    <col min="10257" max="10494" width="8.7265625" style="16"/>
    <col min="10495" max="10496" width="4.90625" style="16" customWidth="1"/>
    <col min="10497" max="10498" width="8.7265625" style="16"/>
    <col min="10499" max="10499" width="9.26953125" style="16" bestFit="1" customWidth="1"/>
    <col min="10500" max="10511" width="8.7265625" style="16"/>
    <col min="10512" max="10512" width="5.26953125" style="16" customWidth="1"/>
    <col min="10513" max="10750" width="8.7265625" style="16"/>
    <col min="10751" max="10752" width="4.90625" style="16" customWidth="1"/>
    <col min="10753" max="10754" width="8.7265625" style="16"/>
    <col min="10755" max="10755" width="9.26953125" style="16" bestFit="1" customWidth="1"/>
    <col min="10756" max="10767" width="8.7265625" style="16"/>
    <col min="10768" max="10768" width="5.26953125" style="16" customWidth="1"/>
    <col min="10769" max="11006" width="8.7265625" style="16"/>
    <col min="11007" max="11008" width="4.90625" style="16" customWidth="1"/>
    <col min="11009" max="11010" width="8.7265625" style="16"/>
    <col min="11011" max="11011" width="9.26953125" style="16" bestFit="1" customWidth="1"/>
    <col min="11012" max="11023" width="8.7265625" style="16"/>
    <col min="11024" max="11024" width="5.26953125" style="16" customWidth="1"/>
    <col min="11025" max="11262" width="8.7265625" style="16"/>
    <col min="11263" max="11264" width="4.90625" style="16" customWidth="1"/>
    <col min="11265" max="11266" width="8.7265625" style="16"/>
    <col min="11267" max="11267" width="9.26953125" style="16" bestFit="1" customWidth="1"/>
    <col min="11268" max="11279" width="8.7265625" style="16"/>
    <col min="11280" max="11280" width="5.26953125" style="16" customWidth="1"/>
    <col min="11281" max="11518" width="8.7265625" style="16"/>
    <col min="11519" max="11520" width="4.90625" style="16" customWidth="1"/>
    <col min="11521" max="11522" width="8.7265625" style="16"/>
    <col min="11523" max="11523" width="9.26953125" style="16" bestFit="1" customWidth="1"/>
    <col min="11524" max="11535" width="8.7265625" style="16"/>
    <col min="11536" max="11536" width="5.26953125" style="16" customWidth="1"/>
    <col min="11537" max="11774" width="8.7265625" style="16"/>
    <col min="11775" max="11776" width="4.90625" style="16" customWidth="1"/>
    <col min="11777" max="11778" width="8.7265625" style="16"/>
    <col min="11779" max="11779" width="9.26953125" style="16" bestFit="1" customWidth="1"/>
    <col min="11780" max="11791" width="8.7265625" style="16"/>
    <col min="11792" max="11792" width="5.26953125" style="16" customWidth="1"/>
    <col min="11793" max="12030" width="8.7265625" style="16"/>
    <col min="12031" max="12032" width="4.90625" style="16" customWidth="1"/>
    <col min="12033" max="12034" width="8.7265625" style="16"/>
    <col min="12035" max="12035" width="9.26953125" style="16" bestFit="1" customWidth="1"/>
    <col min="12036" max="12047" width="8.7265625" style="16"/>
    <col min="12048" max="12048" width="5.26953125" style="16" customWidth="1"/>
    <col min="12049" max="12286" width="8.7265625" style="16"/>
    <col min="12287" max="12288" width="4.90625" style="16" customWidth="1"/>
    <col min="12289" max="12290" width="8.7265625" style="16"/>
    <col min="12291" max="12291" width="9.26953125" style="16" bestFit="1" customWidth="1"/>
    <col min="12292" max="12303" width="8.7265625" style="16"/>
    <col min="12304" max="12304" width="5.26953125" style="16" customWidth="1"/>
    <col min="12305" max="12542" width="8.7265625" style="16"/>
    <col min="12543" max="12544" width="4.90625" style="16" customWidth="1"/>
    <col min="12545" max="12546" width="8.7265625" style="16"/>
    <col min="12547" max="12547" width="9.26953125" style="16" bestFit="1" customWidth="1"/>
    <col min="12548" max="12559" width="8.7265625" style="16"/>
    <col min="12560" max="12560" width="5.26953125" style="16" customWidth="1"/>
    <col min="12561" max="12798" width="8.7265625" style="16"/>
    <col min="12799" max="12800" width="4.90625" style="16" customWidth="1"/>
    <col min="12801" max="12802" width="8.7265625" style="16"/>
    <col min="12803" max="12803" width="9.26953125" style="16" bestFit="1" customWidth="1"/>
    <col min="12804" max="12815" width="8.7265625" style="16"/>
    <col min="12816" max="12816" width="5.26953125" style="16" customWidth="1"/>
    <col min="12817" max="13054" width="8.7265625" style="16"/>
    <col min="13055" max="13056" width="4.90625" style="16" customWidth="1"/>
    <col min="13057" max="13058" width="8.7265625" style="16"/>
    <col min="13059" max="13059" width="9.26953125" style="16" bestFit="1" customWidth="1"/>
    <col min="13060" max="13071" width="8.7265625" style="16"/>
    <col min="13072" max="13072" width="5.26953125" style="16" customWidth="1"/>
    <col min="13073" max="13310" width="8.7265625" style="16"/>
    <col min="13311" max="13312" width="4.90625" style="16" customWidth="1"/>
    <col min="13313" max="13314" width="8.7265625" style="16"/>
    <col min="13315" max="13315" width="9.26953125" style="16" bestFit="1" customWidth="1"/>
    <col min="13316" max="13327" width="8.7265625" style="16"/>
    <col min="13328" max="13328" width="5.26953125" style="16" customWidth="1"/>
    <col min="13329" max="13566" width="8.7265625" style="16"/>
    <col min="13567" max="13568" width="4.90625" style="16" customWidth="1"/>
    <col min="13569" max="13570" width="8.7265625" style="16"/>
    <col min="13571" max="13571" width="9.26953125" style="16" bestFit="1" customWidth="1"/>
    <col min="13572" max="13583" width="8.7265625" style="16"/>
    <col min="13584" max="13584" width="5.26953125" style="16" customWidth="1"/>
    <col min="13585" max="13822" width="8.7265625" style="16"/>
    <col min="13823" max="13824" width="4.90625" style="16" customWidth="1"/>
    <col min="13825" max="13826" width="8.7265625" style="16"/>
    <col min="13827" max="13827" width="9.26953125" style="16" bestFit="1" customWidth="1"/>
    <col min="13828" max="13839" width="8.7265625" style="16"/>
    <col min="13840" max="13840" width="5.26953125" style="16" customWidth="1"/>
    <col min="13841" max="14078" width="8.7265625" style="16"/>
    <col min="14079" max="14080" width="4.90625" style="16" customWidth="1"/>
    <col min="14081" max="14082" width="8.7265625" style="16"/>
    <col min="14083" max="14083" width="9.26953125" style="16" bestFit="1" customWidth="1"/>
    <col min="14084" max="14095" width="8.7265625" style="16"/>
    <col min="14096" max="14096" width="5.26953125" style="16" customWidth="1"/>
    <col min="14097" max="14334" width="8.7265625" style="16"/>
    <col min="14335" max="14336" width="4.90625" style="16" customWidth="1"/>
    <col min="14337" max="14338" width="8.7265625" style="16"/>
    <col min="14339" max="14339" width="9.26953125" style="16" bestFit="1" customWidth="1"/>
    <col min="14340" max="14351" width="8.7265625" style="16"/>
    <col min="14352" max="14352" width="5.26953125" style="16" customWidth="1"/>
    <col min="14353" max="14590" width="8.7265625" style="16"/>
    <col min="14591" max="14592" width="4.90625" style="16" customWidth="1"/>
    <col min="14593" max="14594" width="8.7265625" style="16"/>
    <col min="14595" max="14595" width="9.26953125" style="16" bestFit="1" customWidth="1"/>
    <col min="14596" max="14607" width="8.7265625" style="16"/>
    <col min="14608" max="14608" width="5.26953125" style="16" customWidth="1"/>
    <col min="14609" max="14846" width="8.7265625" style="16"/>
    <col min="14847" max="14848" width="4.90625" style="16" customWidth="1"/>
    <col min="14849" max="14850" width="8.7265625" style="16"/>
    <col min="14851" max="14851" width="9.26953125" style="16" bestFit="1" customWidth="1"/>
    <col min="14852" max="14863" width="8.7265625" style="16"/>
    <col min="14864" max="14864" width="5.26953125" style="16" customWidth="1"/>
    <col min="14865" max="15102" width="8.7265625" style="16"/>
    <col min="15103" max="15104" width="4.90625" style="16" customWidth="1"/>
    <col min="15105" max="15106" width="8.7265625" style="16"/>
    <col min="15107" max="15107" width="9.26953125" style="16" bestFit="1" customWidth="1"/>
    <col min="15108" max="15119" width="8.7265625" style="16"/>
    <col min="15120" max="15120" width="5.26953125" style="16" customWidth="1"/>
    <col min="15121" max="15358" width="8.7265625" style="16"/>
    <col min="15359" max="15360" width="4.90625" style="16" customWidth="1"/>
    <col min="15361" max="15362" width="8.7265625" style="16"/>
    <col min="15363" max="15363" width="9.26953125" style="16" bestFit="1" customWidth="1"/>
    <col min="15364" max="15375" width="8.7265625" style="16"/>
    <col min="15376" max="15376" width="5.26953125" style="16" customWidth="1"/>
    <col min="15377" max="15614" width="8.7265625" style="16"/>
    <col min="15615" max="15616" width="4.90625" style="16" customWidth="1"/>
    <col min="15617" max="15618" width="8.7265625" style="16"/>
    <col min="15619" max="15619" width="9.26953125" style="16" bestFit="1" customWidth="1"/>
    <col min="15620" max="15631" width="8.7265625" style="16"/>
    <col min="15632" max="15632" width="5.26953125" style="16" customWidth="1"/>
    <col min="15633" max="15870" width="8.7265625" style="16"/>
    <col min="15871" max="15872" width="4.90625" style="16" customWidth="1"/>
    <col min="15873" max="15874" width="8.7265625" style="16"/>
    <col min="15875" max="15875" width="9.26953125" style="16" bestFit="1" customWidth="1"/>
    <col min="15876" max="15887" width="8.7265625" style="16"/>
    <col min="15888" max="15888" width="5.26953125" style="16" customWidth="1"/>
    <col min="15889" max="16126" width="8.7265625" style="16"/>
    <col min="16127" max="16128" width="4.90625" style="16" customWidth="1"/>
    <col min="16129" max="16130" width="8.7265625" style="16"/>
    <col min="16131" max="16131" width="9.26953125" style="16" bestFit="1" customWidth="1"/>
    <col min="16132" max="16143" width="8.7265625" style="16"/>
    <col min="16144" max="16144" width="5.26953125" style="16" customWidth="1"/>
    <col min="16145" max="16384" width="8.7265625" style="16"/>
  </cols>
  <sheetData>
    <row r="1" spans="1:10" ht="21.75" customHeight="1">
      <c r="A1" s="1" t="s">
        <v>115</v>
      </c>
      <c r="B1" s="97"/>
      <c r="C1" s="97"/>
      <c r="D1" s="9"/>
      <c r="E1" s="9"/>
      <c r="F1" s="9"/>
      <c r="G1" s="97"/>
      <c r="H1" s="97"/>
      <c r="I1" s="97"/>
      <c r="J1" s="97"/>
    </row>
    <row r="2" spans="1:10" ht="18" customHeight="1">
      <c r="A2" s="10" t="s">
        <v>125</v>
      </c>
      <c r="J2" s="96" t="s">
        <v>126</v>
      </c>
    </row>
    <row r="3" spans="1:10">
      <c r="F3" s="299"/>
    </row>
    <row r="4" spans="1:10">
      <c r="A4" s="602" t="s">
        <v>1</v>
      </c>
      <c r="B4" s="602"/>
      <c r="C4" s="602"/>
      <c r="D4" s="103" t="s">
        <v>127</v>
      </c>
      <c r="E4" s="103" t="s">
        <v>128</v>
      </c>
      <c r="F4" s="103" t="s">
        <v>129</v>
      </c>
    </row>
    <row r="5" spans="1:10">
      <c r="A5" s="602" t="s">
        <v>2</v>
      </c>
      <c r="B5" s="602"/>
      <c r="C5" s="101" t="s">
        <v>3</v>
      </c>
      <c r="D5" s="107" t="s">
        <v>130</v>
      </c>
      <c r="E5" s="107" t="s">
        <v>130</v>
      </c>
      <c r="F5" s="107" t="s">
        <v>130</v>
      </c>
    </row>
    <row r="6" spans="1:10">
      <c r="A6" s="26" t="s">
        <v>6</v>
      </c>
      <c r="B6" s="300">
        <v>1</v>
      </c>
      <c r="C6" s="28">
        <v>1989</v>
      </c>
      <c r="D6" s="73">
        <v>21712</v>
      </c>
      <c r="E6" s="73">
        <v>69997</v>
      </c>
      <c r="F6" s="73">
        <v>16796</v>
      </c>
    </row>
    <row r="7" spans="1:10">
      <c r="A7" s="26"/>
      <c r="B7" s="300">
        <v>2</v>
      </c>
      <c r="C7" s="28">
        <v>1990</v>
      </c>
      <c r="D7" s="73">
        <v>22252</v>
      </c>
      <c r="E7" s="73">
        <v>73585</v>
      </c>
      <c r="F7" s="73">
        <v>17003</v>
      </c>
    </row>
    <row r="8" spans="1:10">
      <c r="A8" s="26"/>
      <c r="B8" s="300">
        <v>3</v>
      </c>
      <c r="C8" s="28">
        <v>1991</v>
      </c>
      <c r="D8" s="73">
        <v>22837</v>
      </c>
      <c r="E8" s="73">
        <v>76734</v>
      </c>
      <c r="F8" s="73">
        <v>17310</v>
      </c>
    </row>
    <row r="9" spans="1:10">
      <c r="A9" s="26"/>
      <c r="B9" s="300">
        <v>4</v>
      </c>
      <c r="C9" s="28">
        <v>1992</v>
      </c>
      <c r="D9" s="73">
        <v>23227</v>
      </c>
      <c r="E9" s="73">
        <v>77313</v>
      </c>
      <c r="F9" s="73">
        <v>17288</v>
      </c>
    </row>
    <row r="10" spans="1:10">
      <c r="A10" s="26"/>
      <c r="B10" s="300">
        <v>5</v>
      </c>
      <c r="C10" s="28">
        <v>1993</v>
      </c>
      <c r="D10" s="73">
        <v>25523</v>
      </c>
      <c r="E10" s="73">
        <v>77855</v>
      </c>
      <c r="F10" s="73">
        <v>13346</v>
      </c>
    </row>
    <row r="11" spans="1:10">
      <c r="A11" s="26"/>
      <c r="B11" s="300">
        <v>6</v>
      </c>
      <c r="C11" s="28">
        <v>1994</v>
      </c>
      <c r="D11" s="73">
        <v>25832</v>
      </c>
      <c r="E11" s="73">
        <v>75526</v>
      </c>
      <c r="F11" s="73">
        <v>13465</v>
      </c>
    </row>
    <row r="12" spans="1:10">
      <c r="A12" s="26"/>
      <c r="B12" s="300">
        <v>7</v>
      </c>
      <c r="C12" s="28">
        <v>1995</v>
      </c>
      <c r="D12" s="73">
        <v>26113</v>
      </c>
      <c r="E12" s="73">
        <v>74445</v>
      </c>
      <c r="F12" s="73">
        <v>13526</v>
      </c>
    </row>
    <row r="13" spans="1:10">
      <c r="A13" s="26"/>
      <c r="B13" s="300">
        <v>8</v>
      </c>
      <c r="C13" s="28">
        <v>1996</v>
      </c>
      <c r="D13" s="73">
        <v>26400</v>
      </c>
      <c r="E13" s="73">
        <v>75000</v>
      </c>
      <c r="F13" s="73">
        <v>13600</v>
      </c>
    </row>
    <row r="14" spans="1:10">
      <c r="A14" s="26"/>
      <c r="B14" s="300">
        <v>9</v>
      </c>
      <c r="C14" s="28">
        <v>1997</v>
      </c>
      <c r="D14" s="73">
        <v>26600</v>
      </c>
      <c r="E14" s="73">
        <v>75000</v>
      </c>
      <c r="F14" s="73">
        <v>13700</v>
      </c>
    </row>
    <row r="15" spans="1:10">
      <c r="A15" s="26"/>
      <c r="B15" s="300">
        <v>10</v>
      </c>
      <c r="C15" s="28">
        <v>1998</v>
      </c>
      <c r="D15" s="73">
        <v>26800</v>
      </c>
      <c r="E15" s="73">
        <v>74200</v>
      </c>
      <c r="F15" s="73">
        <v>13700</v>
      </c>
    </row>
    <row r="16" spans="1:10">
      <c r="A16" s="26"/>
      <c r="B16" s="300">
        <v>11</v>
      </c>
      <c r="C16" s="28">
        <v>1999</v>
      </c>
      <c r="D16" s="73">
        <v>27300</v>
      </c>
      <c r="E16" s="73">
        <v>78800</v>
      </c>
      <c r="F16" s="73">
        <v>18900</v>
      </c>
    </row>
    <row r="17" spans="1:8">
      <c r="A17" s="26"/>
      <c r="B17" s="300">
        <v>12</v>
      </c>
      <c r="C17" s="28">
        <v>2000</v>
      </c>
      <c r="D17" s="73">
        <v>27300</v>
      </c>
      <c r="E17" s="73">
        <v>76700</v>
      </c>
      <c r="F17" s="73">
        <v>18900</v>
      </c>
    </row>
    <row r="18" spans="1:8">
      <c r="A18" s="26"/>
      <c r="B18" s="300">
        <v>13</v>
      </c>
      <c r="C18" s="28">
        <v>2001</v>
      </c>
      <c r="D18" s="73">
        <v>27500</v>
      </c>
      <c r="E18" s="73">
        <v>71600</v>
      </c>
      <c r="F18" s="73">
        <v>18800</v>
      </c>
    </row>
    <row r="19" spans="1:8">
      <c r="A19" s="26"/>
      <c r="B19" s="300">
        <v>14</v>
      </c>
      <c r="C19" s="28">
        <v>2002</v>
      </c>
      <c r="D19" s="73">
        <v>27400</v>
      </c>
      <c r="E19" s="73">
        <v>68000</v>
      </c>
      <c r="F19" s="73">
        <v>18700</v>
      </c>
    </row>
    <row r="20" spans="1:8">
      <c r="A20" s="26"/>
      <c r="B20" s="300">
        <v>15</v>
      </c>
      <c r="C20" s="28">
        <v>2003</v>
      </c>
      <c r="D20" s="73">
        <v>27200</v>
      </c>
      <c r="E20" s="73">
        <v>63900</v>
      </c>
      <c r="F20" s="73">
        <v>18400</v>
      </c>
    </row>
    <row r="21" spans="1:8">
      <c r="A21" s="26"/>
      <c r="B21" s="300">
        <v>16</v>
      </c>
      <c r="C21" s="28">
        <v>2004</v>
      </c>
      <c r="D21" s="73">
        <v>26900</v>
      </c>
      <c r="E21" s="73">
        <v>60700</v>
      </c>
      <c r="F21" s="73">
        <v>17800</v>
      </c>
    </row>
    <row r="22" spans="1:8">
      <c r="A22" s="26"/>
      <c r="B22" s="300">
        <v>17</v>
      </c>
      <c r="C22" s="28">
        <v>2005</v>
      </c>
      <c r="D22" s="73">
        <v>26500</v>
      </c>
      <c r="E22" s="73">
        <v>56300</v>
      </c>
      <c r="F22" s="73">
        <v>17400</v>
      </c>
    </row>
    <row r="23" spans="1:8">
      <c r="A23" s="26"/>
      <c r="B23" s="300">
        <v>18</v>
      </c>
      <c r="C23" s="28">
        <v>2006</v>
      </c>
      <c r="D23" s="73">
        <v>26800</v>
      </c>
      <c r="E23" s="73">
        <v>55000</v>
      </c>
      <c r="F23" s="73">
        <v>17000</v>
      </c>
    </row>
    <row r="24" spans="1:8">
      <c r="A24" s="26"/>
      <c r="B24" s="300">
        <v>19</v>
      </c>
      <c r="C24" s="28">
        <v>2007</v>
      </c>
      <c r="D24" s="73">
        <v>26800</v>
      </c>
      <c r="E24" s="73">
        <v>55200</v>
      </c>
      <c r="F24" s="73">
        <v>16600</v>
      </c>
    </row>
    <row r="25" spans="1:8">
      <c r="A25" s="26"/>
      <c r="B25" s="300">
        <v>20</v>
      </c>
      <c r="C25" s="28">
        <v>2008</v>
      </c>
      <c r="D25" s="73">
        <v>26400</v>
      </c>
      <c r="E25" s="73">
        <v>53500</v>
      </c>
      <c r="F25" s="73">
        <v>16000</v>
      </c>
    </row>
    <row r="26" spans="1:8">
      <c r="A26" s="26"/>
      <c r="B26" s="300">
        <v>21</v>
      </c>
      <c r="C26" s="28">
        <v>2009</v>
      </c>
      <c r="D26" s="73">
        <v>25700</v>
      </c>
      <c r="E26" s="73">
        <v>51200</v>
      </c>
      <c r="F26" s="73">
        <v>15600</v>
      </c>
    </row>
    <row r="27" spans="1:8">
      <c r="A27" s="26"/>
      <c r="B27" s="300">
        <v>22</v>
      </c>
      <c r="C27" s="28">
        <v>2010</v>
      </c>
      <c r="D27" s="73">
        <v>25000</v>
      </c>
      <c r="E27" s="73">
        <v>48500</v>
      </c>
      <c r="F27" s="73">
        <v>15700</v>
      </c>
    </row>
    <row r="28" spans="1:8">
      <c r="A28" s="26"/>
      <c r="B28" s="300">
        <v>23</v>
      </c>
      <c r="C28" s="28">
        <v>2011</v>
      </c>
      <c r="D28" s="73">
        <v>24200</v>
      </c>
      <c r="E28" s="73">
        <v>45800</v>
      </c>
      <c r="F28" s="73">
        <v>15100</v>
      </c>
    </row>
    <row r="29" spans="1:8">
      <c r="A29" s="26"/>
      <c r="B29" s="300">
        <v>24</v>
      </c>
      <c r="C29" s="28">
        <v>2012</v>
      </c>
      <c r="D29" s="73">
        <v>23500</v>
      </c>
      <c r="E29" s="73">
        <v>43900</v>
      </c>
      <c r="F29" s="73">
        <v>14400</v>
      </c>
      <c r="H29" s="25"/>
    </row>
    <row r="30" spans="1:8">
      <c r="A30" s="34"/>
      <c r="B30" s="300">
        <v>25</v>
      </c>
      <c r="C30" s="28">
        <v>2013</v>
      </c>
      <c r="D30" s="73">
        <v>23100</v>
      </c>
      <c r="E30" s="73">
        <v>42700</v>
      </c>
      <c r="F30" s="73">
        <v>14900</v>
      </c>
    </row>
    <row r="31" spans="1:8">
      <c r="A31" s="34"/>
      <c r="B31" s="300">
        <v>26</v>
      </c>
      <c r="C31" s="28">
        <v>2014</v>
      </c>
      <c r="D31" s="73">
        <v>22500</v>
      </c>
      <c r="E31" s="73">
        <v>41500</v>
      </c>
      <c r="F31" s="73">
        <v>14500</v>
      </c>
    </row>
    <row r="32" spans="1:8">
      <c r="A32" s="34"/>
      <c r="B32" s="27">
        <v>27</v>
      </c>
      <c r="C32" s="28">
        <v>2015</v>
      </c>
      <c r="D32" s="92">
        <v>22100</v>
      </c>
      <c r="E32" s="92">
        <v>40400</v>
      </c>
      <c r="F32" s="92">
        <v>14200</v>
      </c>
    </row>
    <row r="33" spans="1:6">
      <c r="A33" s="34"/>
      <c r="B33" s="27">
        <v>28</v>
      </c>
      <c r="C33" s="28">
        <v>2016</v>
      </c>
      <c r="D33" s="92">
        <v>21700</v>
      </c>
      <c r="E33" s="92">
        <v>40100</v>
      </c>
      <c r="F33" s="92">
        <v>14000</v>
      </c>
    </row>
    <row r="34" spans="1:6">
      <c r="A34" s="34"/>
      <c r="B34" s="27">
        <v>29</v>
      </c>
      <c r="C34" s="28">
        <v>2017</v>
      </c>
      <c r="D34" s="92">
        <v>21400</v>
      </c>
      <c r="E34" s="92">
        <v>39500</v>
      </c>
      <c r="F34" s="92">
        <v>13800</v>
      </c>
    </row>
    <row r="35" spans="1:6">
      <c r="A35" s="34"/>
      <c r="B35" s="27">
        <v>30</v>
      </c>
      <c r="C35" s="28">
        <v>2018</v>
      </c>
      <c r="D35" s="92">
        <v>21200</v>
      </c>
      <c r="E35" s="92">
        <v>39000</v>
      </c>
      <c r="F35" s="92">
        <v>13600</v>
      </c>
    </row>
    <row r="36" spans="1:6">
      <c r="A36" s="34" t="s">
        <v>7</v>
      </c>
      <c r="B36" s="27">
        <v>1</v>
      </c>
      <c r="C36" s="28">
        <v>2019</v>
      </c>
      <c r="D36" s="92">
        <v>21000</v>
      </c>
      <c r="E36" s="92">
        <v>38600</v>
      </c>
      <c r="F36" s="92">
        <v>14000</v>
      </c>
    </row>
    <row r="37" spans="1:6">
      <c r="A37" s="34"/>
      <c r="B37" s="27">
        <v>2</v>
      </c>
      <c r="C37" s="28">
        <v>2020</v>
      </c>
      <c r="D37" s="92">
        <v>20800</v>
      </c>
      <c r="E37" s="92">
        <v>38200</v>
      </c>
      <c r="F37" s="92">
        <v>13800</v>
      </c>
    </row>
    <row r="38" spans="1:6">
      <c r="A38" s="34"/>
      <c r="B38" s="27">
        <v>3</v>
      </c>
      <c r="C38" s="28">
        <v>2021</v>
      </c>
      <c r="D38" s="92">
        <v>20600</v>
      </c>
      <c r="E38" s="92">
        <v>37900</v>
      </c>
      <c r="F38" s="92">
        <v>13700</v>
      </c>
    </row>
    <row r="39" spans="1:6">
      <c r="A39" s="34"/>
      <c r="B39" s="27">
        <v>4</v>
      </c>
      <c r="C39" s="28">
        <v>2022</v>
      </c>
      <c r="D39" s="92">
        <v>20500</v>
      </c>
      <c r="E39" s="92">
        <v>37600</v>
      </c>
      <c r="F39" s="92">
        <v>13600</v>
      </c>
    </row>
    <row r="40" spans="1:6">
      <c r="A40" s="35"/>
      <c r="B40" s="30">
        <v>5</v>
      </c>
      <c r="C40" s="31">
        <v>2023</v>
      </c>
      <c r="D40" s="93">
        <v>20400</v>
      </c>
      <c r="E40" s="93">
        <v>37500</v>
      </c>
      <c r="F40" s="93">
        <v>13500</v>
      </c>
    </row>
    <row r="41" spans="1:6">
      <c r="A41" s="25"/>
      <c r="B41" s="33"/>
      <c r="C41" s="33"/>
      <c r="D41" s="301"/>
      <c r="E41" s="301"/>
      <c r="F41" s="301"/>
    </row>
    <row r="42" spans="1:6">
      <c r="A42" s="16" t="s">
        <v>131</v>
      </c>
    </row>
  </sheetData>
  <mergeCells count="2">
    <mergeCell ref="A4:C4"/>
    <mergeCell ref="A5:B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120" zoomScaleNormal="90" zoomScaleSheetLayoutView="120" workbookViewId="0">
      <pane ySplit="5" topLeftCell="A6" activePane="bottomLeft" state="frozen"/>
      <selection activeCell="D9" sqref="D9"/>
      <selection pane="bottomLeft"/>
    </sheetView>
  </sheetViews>
  <sheetFormatPr defaultColWidth="9" defaultRowHeight="13"/>
  <cols>
    <col min="1" max="2" width="4.90625" style="16" customWidth="1"/>
    <col min="3" max="3" width="9" style="16" customWidth="1"/>
    <col min="4" max="6" width="13.26953125" style="16" customWidth="1"/>
    <col min="7" max="7" width="4.90625" style="16" customWidth="1"/>
    <col min="8" max="10" width="9" style="16" customWidth="1"/>
    <col min="11" max="16384" width="9" style="16"/>
  </cols>
  <sheetData>
    <row r="1" spans="1:10" ht="21.75" customHeight="1">
      <c r="A1" s="1" t="s">
        <v>115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8" customHeight="1">
      <c r="A2" s="10" t="s">
        <v>132</v>
      </c>
      <c r="J2" s="96" t="s">
        <v>126</v>
      </c>
    </row>
    <row r="3" spans="1:10">
      <c r="F3" s="302"/>
    </row>
    <row r="4" spans="1:10">
      <c r="A4" s="602" t="s">
        <v>1</v>
      </c>
      <c r="B4" s="602"/>
      <c r="C4" s="602"/>
      <c r="D4" s="103" t="s">
        <v>127</v>
      </c>
      <c r="E4" s="103" t="s">
        <v>128</v>
      </c>
      <c r="F4" s="103" t="s">
        <v>129</v>
      </c>
    </row>
    <row r="5" spans="1:10">
      <c r="A5" s="602" t="s">
        <v>2</v>
      </c>
      <c r="B5" s="602"/>
      <c r="C5" s="101" t="s">
        <v>3</v>
      </c>
      <c r="D5" s="107" t="s">
        <v>130</v>
      </c>
      <c r="E5" s="107" t="s">
        <v>130</v>
      </c>
      <c r="F5" s="107" t="s">
        <v>130</v>
      </c>
    </row>
    <row r="6" spans="1:10">
      <c r="A6" s="26" t="s">
        <v>6</v>
      </c>
      <c r="B6" s="300">
        <v>1</v>
      </c>
      <c r="C6" s="28">
        <v>1989</v>
      </c>
      <c r="D6" s="73">
        <v>139600</v>
      </c>
      <c r="E6" s="73">
        <v>1228500</v>
      </c>
      <c r="F6" s="73">
        <v>60900</v>
      </c>
    </row>
    <row r="7" spans="1:10">
      <c r="A7" s="26"/>
      <c r="B7" s="300">
        <v>2</v>
      </c>
      <c r="C7" s="28">
        <v>1990</v>
      </c>
      <c r="D7" s="73">
        <v>165400</v>
      </c>
      <c r="E7" s="73">
        <v>1387000</v>
      </c>
      <c r="F7" s="73">
        <v>74500</v>
      </c>
    </row>
    <row r="8" spans="1:10">
      <c r="A8" s="26"/>
      <c r="B8" s="300">
        <v>3</v>
      </c>
      <c r="C8" s="28">
        <v>1991</v>
      </c>
      <c r="D8" s="73">
        <v>160400</v>
      </c>
      <c r="E8" s="73">
        <v>1380400</v>
      </c>
      <c r="F8" s="73">
        <v>76100</v>
      </c>
    </row>
    <row r="9" spans="1:10">
      <c r="A9" s="26"/>
      <c r="B9" s="300">
        <v>4</v>
      </c>
      <c r="C9" s="28">
        <v>1992</v>
      </c>
      <c r="D9" s="73">
        <v>138500</v>
      </c>
      <c r="E9" s="73">
        <v>1191000</v>
      </c>
      <c r="F9" s="73">
        <v>70900</v>
      </c>
    </row>
    <row r="10" spans="1:10">
      <c r="A10" s="26"/>
      <c r="B10" s="300">
        <v>5</v>
      </c>
      <c r="C10" s="28">
        <v>1993</v>
      </c>
      <c r="D10" s="73">
        <v>116300</v>
      </c>
      <c r="E10" s="73">
        <v>864500</v>
      </c>
      <c r="F10" s="73">
        <v>61700</v>
      </c>
    </row>
    <row r="11" spans="1:10">
      <c r="A11" s="26"/>
      <c r="B11" s="300">
        <v>6</v>
      </c>
      <c r="C11" s="28">
        <v>1994</v>
      </c>
      <c r="D11" s="73">
        <v>110900</v>
      </c>
      <c r="E11" s="73">
        <v>680200</v>
      </c>
      <c r="F11" s="73">
        <v>59200</v>
      </c>
    </row>
    <row r="12" spans="1:10">
      <c r="A12" s="26"/>
      <c r="B12" s="300">
        <v>7</v>
      </c>
      <c r="C12" s="28">
        <v>1995</v>
      </c>
      <c r="D12" s="73">
        <v>107300</v>
      </c>
      <c r="E12" s="73">
        <v>549200</v>
      </c>
      <c r="F12" s="73">
        <v>56700</v>
      </c>
    </row>
    <row r="13" spans="1:10">
      <c r="A13" s="26"/>
      <c r="B13" s="300">
        <v>8</v>
      </c>
      <c r="C13" s="28">
        <v>1996</v>
      </c>
      <c r="D13" s="73">
        <v>103300</v>
      </c>
      <c r="E13" s="73">
        <v>459300</v>
      </c>
      <c r="F13" s="73">
        <v>54700</v>
      </c>
    </row>
    <row r="14" spans="1:10">
      <c r="A14" s="26"/>
      <c r="B14" s="300">
        <v>9</v>
      </c>
      <c r="C14" s="28">
        <v>1997</v>
      </c>
      <c r="D14" s="73">
        <v>101200</v>
      </c>
      <c r="E14" s="73">
        <v>411900</v>
      </c>
      <c r="F14" s="73">
        <v>52800</v>
      </c>
    </row>
    <row r="15" spans="1:10">
      <c r="A15" s="26"/>
      <c r="B15" s="300">
        <v>10</v>
      </c>
      <c r="C15" s="28">
        <v>1998</v>
      </c>
      <c r="D15" s="73">
        <v>98500</v>
      </c>
      <c r="E15" s="73">
        <v>378500</v>
      </c>
      <c r="F15" s="73">
        <v>51200</v>
      </c>
    </row>
    <row r="16" spans="1:10">
      <c r="A16" s="26"/>
      <c r="B16" s="300">
        <v>11</v>
      </c>
      <c r="C16" s="28">
        <v>1999</v>
      </c>
      <c r="D16" s="73">
        <v>92400</v>
      </c>
      <c r="E16" s="73">
        <v>335200</v>
      </c>
      <c r="F16" s="73">
        <v>48100</v>
      </c>
    </row>
    <row r="17" spans="1:6">
      <c r="A17" s="26"/>
      <c r="B17" s="300">
        <v>12</v>
      </c>
      <c r="C17" s="28">
        <v>2000</v>
      </c>
      <c r="D17" s="73">
        <v>88200</v>
      </c>
      <c r="E17" s="73">
        <v>303300</v>
      </c>
      <c r="F17" s="73">
        <v>45200</v>
      </c>
    </row>
    <row r="18" spans="1:6">
      <c r="A18" s="26"/>
      <c r="B18" s="300">
        <v>13</v>
      </c>
      <c r="C18" s="28">
        <v>2001</v>
      </c>
      <c r="D18" s="73">
        <v>84200</v>
      </c>
      <c r="E18" s="73">
        <v>280600</v>
      </c>
      <c r="F18" s="73">
        <v>42400</v>
      </c>
    </row>
    <row r="19" spans="1:6">
      <c r="A19" s="26"/>
      <c r="B19" s="300">
        <v>14</v>
      </c>
      <c r="C19" s="28">
        <v>2002</v>
      </c>
      <c r="D19" s="73">
        <v>79500</v>
      </c>
      <c r="E19" s="73">
        <v>259800</v>
      </c>
      <c r="F19" s="73">
        <v>39300</v>
      </c>
    </row>
    <row r="20" spans="1:6">
      <c r="A20" s="26"/>
      <c r="B20" s="300">
        <v>15</v>
      </c>
      <c r="C20" s="28">
        <v>2003</v>
      </c>
      <c r="D20" s="73">
        <v>75100</v>
      </c>
      <c r="E20" s="73">
        <v>243000</v>
      </c>
      <c r="F20" s="73">
        <v>36000</v>
      </c>
    </row>
    <row r="21" spans="1:6">
      <c r="A21" s="26"/>
      <c r="B21" s="300">
        <v>16</v>
      </c>
      <c r="C21" s="28">
        <v>2004</v>
      </c>
      <c r="D21" s="73">
        <v>71600</v>
      </c>
      <c r="E21" s="73">
        <v>233300</v>
      </c>
      <c r="F21" s="73">
        <v>33500</v>
      </c>
    </row>
    <row r="22" spans="1:6">
      <c r="A22" s="26"/>
      <c r="B22" s="300">
        <v>17</v>
      </c>
      <c r="C22" s="28">
        <v>2005</v>
      </c>
      <c r="D22" s="73">
        <v>69600</v>
      </c>
      <c r="E22" s="73">
        <v>232200</v>
      </c>
      <c r="F22" s="73">
        <v>31500</v>
      </c>
    </row>
    <row r="23" spans="1:6">
      <c r="A23" s="26"/>
      <c r="B23" s="300">
        <v>18</v>
      </c>
      <c r="C23" s="28">
        <v>2006</v>
      </c>
      <c r="D23" s="73">
        <v>70400</v>
      </c>
      <c r="E23" s="73">
        <v>251600</v>
      </c>
      <c r="F23" s="73">
        <v>31000</v>
      </c>
    </row>
    <row r="24" spans="1:6">
      <c r="A24" s="26"/>
      <c r="B24" s="300">
        <v>19</v>
      </c>
      <c r="C24" s="28">
        <v>2007</v>
      </c>
      <c r="D24" s="73">
        <v>74000</v>
      </c>
      <c r="E24" s="73">
        <v>294100</v>
      </c>
      <c r="F24" s="73">
        <v>31300</v>
      </c>
    </row>
    <row r="25" spans="1:6">
      <c r="A25" s="26"/>
      <c r="B25" s="300">
        <v>20</v>
      </c>
      <c r="C25" s="28">
        <v>2008</v>
      </c>
      <c r="D25" s="73">
        <v>75700</v>
      </c>
      <c r="E25" s="73">
        <v>315600</v>
      </c>
      <c r="F25" s="73">
        <v>32000</v>
      </c>
    </row>
    <row r="26" spans="1:6">
      <c r="A26" s="26"/>
      <c r="B26" s="300">
        <v>21</v>
      </c>
      <c r="C26" s="28">
        <v>2009</v>
      </c>
      <c r="D26" s="73">
        <v>72500</v>
      </c>
      <c r="E26" s="73">
        <v>285500</v>
      </c>
      <c r="F26" s="73">
        <v>31100</v>
      </c>
    </row>
    <row r="27" spans="1:6">
      <c r="A27" s="26"/>
      <c r="B27" s="300">
        <v>22</v>
      </c>
      <c r="C27" s="28">
        <v>2010</v>
      </c>
      <c r="D27" s="73">
        <v>70500</v>
      </c>
      <c r="E27" s="73">
        <v>271300</v>
      </c>
      <c r="F27" s="73">
        <v>30200</v>
      </c>
    </row>
    <row r="28" spans="1:6">
      <c r="A28" s="26"/>
      <c r="B28" s="300">
        <v>23</v>
      </c>
      <c r="C28" s="28">
        <v>2011</v>
      </c>
      <c r="D28" s="73">
        <v>68900</v>
      </c>
      <c r="E28" s="73">
        <v>262900</v>
      </c>
      <c r="F28" s="73">
        <v>28800</v>
      </c>
    </row>
    <row r="29" spans="1:6">
      <c r="A29" s="26"/>
      <c r="B29" s="300">
        <v>24</v>
      </c>
      <c r="C29" s="28">
        <v>2012</v>
      </c>
      <c r="D29" s="73">
        <v>68200</v>
      </c>
      <c r="E29" s="73">
        <v>260600</v>
      </c>
      <c r="F29" s="73">
        <v>28200</v>
      </c>
    </row>
    <row r="30" spans="1:6">
      <c r="A30" s="26"/>
      <c r="B30" s="300">
        <v>25</v>
      </c>
      <c r="C30" s="28">
        <v>2013</v>
      </c>
      <c r="D30" s="73">
        <v>67200</v>
      </c>
      <c r="E30" s="73">
        <v>246400</v>
      </c>
      <c r="F30" s="73">
        <v>38400</v>
      </c>
    </row>
    <row r="31" spans="1:6">
      <c r="A31" s="26"/>
      <c r="B31" s="300">
        <v>26</v>
      </c>
      <c r="C31" s="28">
        <v>2014</v>
      </c>
      <c r="D31" s="73">
        <v>67800</v>
      </c>
      <c r="E31" s="73">
        <v>258400</v>
      </c>
      <c r="F31" s="73">
        <v>38100</v>
      </c>
    </row>
    <row r="32" spans="1:6">
      <c r="A32" s="26"/>
      <c r="B32" s="300">
        <v>27</v>
      </c>
      <c r="C32" s="28">
        <v>2015</v>
      </c>
      <c r="D32" s="73">
        <v>68200</v>
      </c>
      <c r="E32" s="73">
        <v>271900</v>
      </c>
      <c r="F32" s="73">
        <v>38200</v>
      </c>
    </row>
    <row r="33" spans="1:6">
      <c r="A33" s="26"/>
      <c r="B33" s="300">
        <v>28</v>
      </c>
      <c r="C33" s="28">
        <v>2016</v>
      </c>
      <c r="D33" s="73">
        <v>68800</v>
      </c>
      <c r="E33" s="73">
        <v>297300</v>
      </c>
      <c r="F33" s="73">
        <v>37700</v>
      </c>
    </row>
    <row r="34" spans="1:6">
      <c r="A34" s="26"/>
      <c r="B34" s="300">
        <v>29</v>
      </c>
      <c r="C34" s="28">
        <v>2017</v>
      </c>
      <c r="D34" s="73">
        <v>70000</v>
      </c>
      <c r="E34" s="73">
        <v>318700</v>
      </c>
      <c r="F34" s="73">
        <v>38800</v>
      </c>
    </row>
    <row r="35" spans="1:6">
      <c r="A35" s="26"/>
      <c r="B35" s="300">
        <v>30</v>
      </c>
      <c r="C35" s="28">
        <v>2018</v>
      </c>
      <c r="D35" s="73">
        <v>71200</v>
      </c>
      <c r="E35" s="73">
        <v>343000</v>
      </c>
      <c r="F35" s="73">
        <v>39100</v>
      </c>
    </row>
    <row r="36" spans="1:6">
      <c r="A36" s="26" t="s">
        <v>7</v>
      </c>
      <c r="B36" s="300">
        <v>1</v>
      </c>
      <c r="C36" s="28">
        <v>2019</v>
      </c>
      <c r="D36" s="73">
        <v>73100</v>
      </c>
      <c r="E36" s="73">
        <v>378800</v>
      </c>
      <c r="F36" s="73">
        <v>39400</v>
      </c>
    </row>
    <row r="37" spans="1:6">
      <c r="A37" s="26"/>
      <c r="B37" s="300">
        <v>2</v>
      </c>
      <c r="C37" s="28">
        <v>2020</v>
      </c>
      <c r="D37" s="73">
        <v>73600</v>
      </c>
      <c r="E37" s="73">
        <v>380300</v>
      </c>
      <c r="F37" s="73">
        <v>39900</v>
      </c>
    </row>
    <row r="38" spans="1:6">
      <c r="A38" s="26"/>
      <c r="B38" s="300">
        <v>3</v>
      </c>
      <c r="C38" s="28">
        <v>2021</v>
      </c>
      <c r="D38" s="73">
        <v>74200</v>
      </c>
      <c r="E38" s="73">
        <v>378600</v>
      </c>
      <c r="F38" s="73">
        <v>41000</v>
      </c>
    </row>
    <row r="39" spans="1:6">
      <c r="A39" s="26"/>
      <c r="B39" s="300">
        <v>4</v>
      </c>
      <c r="C39" s="28">
        <v>2022</v>
      </c>
      <c r="D39" s="73">
        <v>75600</v>
      </c>
      <c r="E39" s="73">
        <v>386400</v>
      </c>
      <c r="F39" s="73">
        <v>43900</v>
      </c>
    </row>
    <row r="40" spans="1:6">
      <c r="A40" s="29"/>
      <c r="B40" s="303">
        <v>5</v>
      </c>
      <c r="C40" s="31">
        <v>2023</v>
      </c>
      <c r="D40" s="304">
        <v>77700</v>
      </c>
      <c r="E40" s="304">
        <v>405700</v>
      </c>
      <c r="F40" s="304">
        <v>46200</v>
      </c>
    </row>
    <row r="41" spans="1:6">
      <c r="A41" s="33"/>
      <c r="B41" s="305"/>
      <c r="C41" s="33"/>
      <c r="D41" s="306"/>
      <c r="E41" s="306"/>
      <c r="F41" s="306"/>
    </row>
    <row r="42" spans="1:6">
      <c r="A42" s="16" t="s">
        <v>133</v>
      </c>
    </row>
  </sheetData>
  <mergeCells count="2">
    <mergeCell ref="A4:C4"/>
    <mergeCell ref="A5:B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120" zoomScaleNormal="120" zoomScaleSheetLayoutView="120" workbookViewId="0">
      <pane ySplit="6" topLeftCell="A7" activePane="bottomLeft" state="frozen"/>
      <selection pane="bottomLeft"/>
    </sheetView>
  </sheetViews>
  <sheetFormatPr defaultColWidth="9" defaultRowHeight="13"/>
  <cols>
    <col min="1" max="2" width="4.36328125" style="313" customWidth="1"/>
    <col min="3" max="3" width="9" style="313" customWidth="1"/>
    <col min="4" max="4" width="13.6328125" style="314" customWidth="1"/>
    <col min="5" max="9" width="11.08984375" style="311" customWidth="1"/>
    <col min="10" max="10" width="7.08984375" style="311" customWidth="1"/>
    <col min="11" max="16384" width="9" style="311"/>
  </cols>
  <sheetData>
    <row r="1" spans="1:10" ht="21.75" customHeight="1">
      <c r="A1" s="307" t="s">
        <v>134</v>
      </c>
      <c r="B1" s="308"/>
      <c r="C1" s="308"/>
      <c r="D1" s="309"/>
      <c r="E1" s="310"/>
      <c r="F1" s="310"/>
      <c r="G1" s="310"/>
      <c r="H1" s="310"/>
      <c r="I1" s="310"/>
      <c r="J1" s="310"/>
    </row>
    <row r="2" spans="1:10" ht="18" customHeight="1">
      <c r="A2" s="312" t="s">
        <v>135</v>
      </c>
      <c r="J2" s="315" t="s">
        <v>136</v>
      </c>
    </row>
    <row r="3" spans="1:10" ht="12.75" customHeight="1">
      <c r="A3" s="312"/>
      <c r="J3" s="315"/>
    </row>
    <row r="4" spans="1:10" ht="13.15" customHeight="1">
      <c r="A4" s="618" t="s">
        <v>1</v>
      </c>
      <c r="B4" s="619"/>
      <c r="C4" s="620"/>
      <c r="D4" s="621" t="s">
        <v>137</v>
      </c>
      <c r="E4" s="619"/>
      <c r="F4" s="619"/>
      <c r="G4" s="619"/>
      <c r="H4" s="619"/>
      <c r="I4" s="620"/>
      <c r="J4" s="624" t="s">
        <v>138</v>
      </c>
    </row>
    <row r="5" spans="1:10" ht="13.5" customHeight="1">
      <c r="A5" s="627" t="s">
        <v>11</v>
      </c>
      <c r="B5" s="627"/>
      <c r="C5" s="628"/>
      <c r="D5" s="622"/>
      <c r="E5" s="316" t="s">
        <v>139</v>
      </c>
      <c r="F5" s="316" t="s">
        <v>140</v>
      </c>
      <c r="G5" s="316" t="s">
        <v>141</v>
      </c>
      <c r="H5" s="316" t="s">
        <v>142</v>
      </c>
      <c r="I5" s="316" t="s">
        <v>143</v>
      </c>
      <c r="J5" s="625"/>
    </row>
    <row r="6" spans="1:10">
      <c r="A6" s="627" t="s">
        <v>2</v>
      </c>
      <c r="B6" s="627"/>
      <c r="C6" s="317" t="s">
        <v>3</v>
      </c>
      <c r="D6" s="623"/>
      <c r="E6" s="318" t="s">
        <v>144</v>
      </c>
      <c r="F6" s="318" t="s">
        <v>144</v>
      </c>
      <c r="G6" s="318" t="s">
        <v>144</v>
      </c>
      <c r="H6" s="318" t="s">
        <v>144</v>
      </c>
      <c r="I6" s="318" t="s">
        <v>144</v>
      </c>
      <c r="J6" s="626"/>
    </row>
    <row r="7" spans="1:10">
      <c r="A7" s="319" t="s">
        <v>54</v>
      </c>
      <c r="B7" s="320">
        <v>1</v>
      </c>
      <c r="C7" s="321">
        <v>1989</v>
      </c>
      <c r="D7" s="322">
        <v>461791105</v>
      </c>
      <c r="E7" s="322">
        <v>164648223</v>
      </c>
      <c r="F7" s="322">
        <v>122924681</v>
      </c>
      <c r="G7" s="322">
        <v>57613179</v>
      </c>
      <c r="H7" s="322">
        <v>58280102</v>
      </c>
      <c r="I7" s="322">
        <v>58324920</v>
      </c>
      <c r="J7" s="323">
        <v>0.22699</v>
      </c>
    </row>
    <row r="8" spans="1:10">
      <c r="A8" s="319"/>
      <c r="B8" s="320">
        <v>2</v>
      </c>
      <c r="C8" s="321">
        <v>1990</v>
      </c>
      <c r="D8" s="322">
        <v>470150241</v>
      </c>
      <c r="E8" s="322">
        <v>182635263</v>
      </c>
      <c r="F8" s="322">
        <v>110236909</v>
      </c>
      <c r="G8" s="322">
        <v>61005003</v>
      </c>
      <c r="H8" s="324">
        <v>59441031</v>
      </c>
      <c r="I8" s="324">
        <v>56832036</v>
      </c>
      <c r="J8" s="325">
        <v>0.22363</v>
      </c>
    </row>
    <row r="9" spans="1:10">
      <c r="A9" s="319"/>
      <c r="B9" s="320">
        <v>3</v>
      </c>
      <c r="C9" s="321">
        <v>1991</v>
      </c>
      <c r="D9" s="322">
        <v>514308918</v>
      </c>
      <c r="E9" s="322">
        <v>190398068</v>
      </c>
      <c r="F9" s="322">
        <v>116075738</v>
      </c>
      <c r="G9" s="322">
        <v>62743276</v>
      </c>
      <c r="H9" s="324">
        <v>65312780</v>
      </c>
      <c r="I9" s="324">
        <v>79779056</v>
      </c>
      <c r="J9" s="325">
        <v>0.21858</v>
      </c>
    </row>
    <row r="10" spans="1:10">
      <c r="A10" s="319"/>
      <c r="B10" s="320">
        <v>4</v>
      </c>
      <c r="C10" s="321">
        <v>1992</v>
      </c>
      <c r="D10" s="322">
        <v>552417531</v>
      </c>
      <c r="E10" s="322">
        <v>188690645</v>
      </c>
      <c r="F10" s="322">
        <v>140605618</v>
      </c>
      <c r="G10" s="322">
        <v>67053687</v>
      </c>
      <c r="H10" s="324">
        <v>63230250</v>
      </c>
      <c r="I10" s="324">
        <v>92837331</v>
      </c>
      <c r="J10" s="325">
        <v>0.21679000000000001</v>
      </c>
    </row>
    <row r="11" spans="1:10">
      <c r="A11" s="319"/>
      <c r="B11" s="320">
        <v>5</v>
      </c>
      <c r="C11" s="321">
        <v>1993</v>
      </c>
      <c r="D11" s="322">
        <v>602976874</v>
      </c>
      <c r="E11" s="322">
        <v>184831222</v>
      </c>
      <c r="F11" s="322">
        <v>184200620</v>
      </c>
      <c r="G11" s="322">
        <v>74526644</v>
      </c>
      <c r="H11" s="324">
        <v>61476802</v>
      </c>
      <c r="I11" s="324">
        <v>97941586</v>
      </c>
      <c r="J11" s="325">
        <v>0.22101000000000001</v>
      </c>
    </row>
    <row r="12" spans="1:10">
      <c r="A12" s="319"/>
      <c r="B12" s="320">
        <v>6</v>
      </c>
      <c r="C12" s="321">
        <v>1994</v>
      </c>
      <c r="D12" s="322">
        <v>622175047</v>
      </c>
      <c r="E12" s="322">
        <v>181269345</v>
      </c>
      <c r="F12" s="322">
        <v>191147294</v>
      </c>
      <c r="G12" s="322">
        <v>79590951</v>
      </c>
      <c r="H12" s="324">
        <v>65035655</v>
      </c>
      <c r="I12" s="324">
        <v>105131802</v>
      </c>
      <c r="J12" s="325">
        <v>0.22456999999999999</v>
      </c>
    </row>
    <row r="13" spans="1:10">
      <c r="A13" s="319"/>
      <c r="B13" s="320">
        <v>7</v>
      </c>
      <c r="C13" s="321">
        <v>1995</v>
      </c>
      <c r="D13" s="324">
        <v>605461717</v>
      </c>
      <c r="E13" s="324">
        <v>180935262</v>
      </c>
      <c r="F13" s="324">
        <v>155368628</v>
      </c>
      <c r="G13" s="324">
        <v>93131013</v>
      </c>
      <c r="H13" s="324">
        <v>67475714.804000005</v>
      </c>
      <c r="I13" s="324">
        <v>108551099.19599998</v>
      </c>
      <c r="J13" s="325">
        <v>0.23144999999999999</v>
      </c>
    </row>
    <row r="14" spans="1:10">
      <c r="A14" s="319"/>
      <c r="B14" s="320">
        <v>8</v>
      </c>
      <c r="C14" s="321">
        <v>1996</v>
      </c>
      <c r="D14" s="324">
        <v>604795864</v>
      </c>
      <c r="E14" s="324">
        <v>189260974</v>
      </c>
      <c r="F14" s="324">
        <v>148578106</v>
      </c>
      <c r="G14" s="324">
        <v>83276629</v>
      </c>
      <c r="H14" s="324">
        <v>69357197</v>
      </c>
      <c r="I14" s="324">
        <v>114322958</v>
      </c>
      <c r="J14" s="325">
        <v>0.23549999999999999</v>
      </c>
    </row>
    <row r="15" spans="1:10">
      <c r="A15" s="319"/>
      <c r="B15" s="320">
        <v>9</v>
      </c>
      <c r="C15" s="321">
        <v>1997</v>
      </c>
      <c r="D15" s="324">
        <v>631540295</v>
      </c>
      <c r="E15" s="324">
        <v>196522495</v>
      </c>
      <c r="F15" s="324">
        <v>149587507</v>
      </c>
      <c r="G15" s="324">
        <v>99589343</v>
      </c>
      <c r="H15" s="324">
        <v>69690601</v>
      </c>
      <c r="I15" s="324">
        <v>116150349</v>
      </c>
      <c r="J15" s="325">
        <v>0.23963999999999999</v>
      </c>
    </row>
    <row r="16" spans="1:10">
      <c r="A16" s="319"/>
      <c r="B16" s="320">
        <v>10</v>
      </c>
      <c r="C16" s="321">
        <v>1998</v>
      </c>
      <c r="D16" s="324">
        <v>712875186</v>
      </c>
      <c r="E16" s="324">
        <v>201773868</v>
      </c>
      <c r="F16" s="324">
        <v>161092087</v>
      </c>
      <c r="G16" s="324">
        <v>140063503</v>
      </c>
      <c r="H16" s="324">
        <v>83665749</v>
      </c>
      <c r="I16" s="324">
        <v>126279979</v>
      </c>
      <c r="J16" s="325">
        <v>0.24199999999999999</v>
      </c>
    </row>
    <row r="17" spans="1:10">
      <c r="A17" s="319"/>
      <c r="B17" s="320">
        <v>11</v>
      </c>
      <c r="C17" s="321">
        <v>1999</v>
      </c>
      <c r="D17" s="324">
        <v>728056002</v>
      </c>
      <c r="E17" s="324">
        <v>218683156</v>
      </c>
      <c r="F17" s="324">
        <v>163128846</v>
      </c>
      <c r="G17" s="324">
        <v>140095950</v>
      </c>
      <c r="H17" s="324">
        <v>74702606</v>
      </c>
      <c r="I17" s="324">
        <v>131445444</v>
      </c>
      <c r="J17" s="325">
        <v>0.22983999999999999</v>
      </c>
    </row>
    <row r="18" spans="1:10">
      <c r="A18" s="319"/>
      <c r="B18" s="320">
        <v>12</v>
      </c>
      <c r="C18" s="321">
        <v>2000</v>
      </c>
      <c r="D18" s="324">
        <v>699016401</v>
      </c>
      <c r="E18" s="324">
        <v>228487241</v>
      </c>
      <c r="F18" s="324">
        <v>161605351</v>
      </c>
      <c r="G18" s="324">
        <v>120527350</v>
      </c>
      <c r="H18" s="324">
        <v>79251591</v>
      </c>
      <c r="I18" s="324">
        <v>109144868</v>
      </c>
      <c r="J18" s="325">
        <v>0.21332000000000001</v>
      </c>
    </row>
    <row r="19" spans="1:10">
      <c r="A19" s="319"/>
      <c r="B19" s="320">
        <v>13</v>
      </c>
      <c r="C19" s="321">
        <v>2001</v>
      </c>
      <c r="D19" s="324">
        <v>699957563</v>
      </c>
      <c r="E19" s="324">
        <v>214377658</v>
      </c>
      <c r="F19" s="324">
        <v>159378619</v>
      </c>
      <c r="G19" s="324">
        <v>142149511</v>
      </c>
      <c r="H19" s="324">
        <v>76531513</v>
      </c>
      <c r="I19" s="324">
        <v>107520262</v>
      </c>
      <c r="J19" s="325">
        <v>0.20066000000000001</v>
      </c>
    </row>
    <row r="20" spans="1:10">
      <c r="A20" s="319"/>
      <c r="B20" s="320">
        <v>14</v>
      </c>
      <c r="C20" s="321">
        <v>2002</v>
      </c>
      <c r="D20" s="324">
        <v>669235003</v>
      </c>
      <c r="E20" s="324">
        <v>207157079</v>
      </c>
      <c r="F20" s="324">
        <v>132002402</v>
      </c>
      <c r="G20" s="324">
        <v>140277392</v>
      </c>
      <c r="H20" s="324">
        <v>67212947</v>
      </c>
      <c r="I20" s="324">
        <v>122585183</v>
      </c>
      <c r="J20" s="325">
        <v>0.20130000000000001</v>
      </c>
    </row>
    <row r="21" spans="1:10">
      <c r="A21" s="319"/>
      <c r="B21" s="320">
        <v>15</v>
      </c>
      <c r="C21" s="321">
        <v>2003</v>
      </c>
      <c r="D21" s="324">
        <v>622690444</v>
      </c>
      <c r="E21" s="324">
        <v>190773276</v>
      </c>
      <c r="F21" s="324">
        <v>124594021</v>
      </c>
      <c r="G21" s="324">
        <v>122646700</v>
      </c>
      <c r="H21" s="324">
        <v>65928117</v>
      </c>
      <c r="I21" s="324">
        <v>118748330</v>
      </c>
      <c r="J21" s="325">
        <v>0.20433000000000001</v>
      </c>
    </row>
    <row r="22" spans="1:10">
      <c r="A22" s="319"/>
      <c r="B22" s="320">
        <v>16</v>
      </c>
      <c r="C22" s="321">
        <v>2004</v>
      </c>
      <c r="D22" s="324">
        <v>589651674</v>
      </c>
      <c r="E22" s="324">
        <v>182187796</v>
      </c>
      <c r="F22" s="324">
        <v>108816295</v>
      </c>
      <c r="G22" s="324">
        <v>117280425</v>
      </c>
      <c r="H22" s="324">
        <v>65643235</v>
      </c>
      <c r="I22" s="324">
        <v>115723923</v>
      </c>
      <c r="J22" s="325">
        <v>0.20349</v>
      </c>
    </row>
    <row r="23" spans="1:10">
      <c r="A23" s="319"/>
      <c r="B23" s="320">
        <v>17</v>
      </c>
      <c r="C23" s="321">
        <v>2005</v>
      </c>
      <c r="D23" s="324">
        <v>562441520</v>
      </c>
      <c r="E23" s="324">
        <v>184584109</v>
      </c>
      <c r="F23" s="324">
        <v>96174923</v>
      </c>
      <c r="G23" s="324">
        <v>89713800</v>
      </c>
      <c r="H23" s="324">
        <v>67274653</v>
      </c>
      <c r="I23" s="324">
        <v>124694035</v>
      </c>
      <c r="J23" s="325">
        <v>0.21059</v>
      </c>
    </row>
    <row r="24" spans="1:10">
      <c r="A24" s="319"/>
      <c r="B24" s="320">
        <v>18</v>
      </c>
      <c r="C24" s="321">
        <v>2006</v>
      </c>
      <c r="D24" s="324">
        <v>540321092</v>
      </c>
      <c r="E24" s="324">
        <v>183378601</v>
      </c>
      <c r="F24" s="324">
        <v>86263409</v>
      </c>
      <c r="G24" s="324">
        <v>73436104</v>
      </c>
      <c r="H24" s="324">
        <v>68423132</v>
      </c>
      <c r="I24" s="324">
        <v>128819846</v>
      </c>
      <c r="J24" s="325">
        <v>0.22688</v>
      </c>
    </row>
    <row r="25" spans="1:10">
      <c r="A25" s="319"/>
      <c r="B25" s="320">
        <v>19</v>
      </c>
      <c r="C25" s="321">
        <v>2007</v>
      </c>
      <c r="D25" s="324">
        <v>525061174</v>
      </c>
      <c r="E25" s="324">
        <v>183662693</v>
      </c>
      <c r="F25" s="324">
        <v>81782150</v>
      </c>
      <c r="G25" s="324">
        <v>71785900</v>
      </c>
      <c r="H25" s="324">
        <v>77403432</v>
      </c>
      <c r="I25" s="324">
        <v>110426999</v>
      </c>
      <c r="J25" s="325">
        <v>0.23663000000000001</v>
      </c>
    </row>
    <row r="26" spans="1:10">
      <c r="A26" s="319"/>
      <c r="B26" s="320">
        <v>20</v>
      </c>
      <c r="C26" s="321">
        <v>2008</v>
      </c>
      <c r="D26" s="324">
        <v>516830855</v>
      </c>
      <c r="E26" s="324">
        <v>181544409</v>
      </c>
      <c r="F26" s="324">
        <v>88932812</v>
      </c>
      <c r="G26" s="324">
        <v>70266347</v>
      </c>
      <c r="H26" s="324">
        <v>76578790</v>
      </c>
      <c r="I26" s="324">
        <v>99508497</v>
      </c>
      <c r="J26" s="325">
        <v>0.24228</v>
      </c>
    </row>
    <row r="27" spans="1:10">
      <c r="A27" s="319"/>
      <c r="B27" s="320">
        <v>21</v>
      </c>
      <c r="C27" s="321">
        <v>2009</v>
      </c>
      <c r="D27" s="324">
        <v>586509361</v>
      </c>
      <c r="E27" s="324">
        <v>162027775</v>
      </c>
      <c r="F27" s="324">
        <v>133382477</v>
      </c>
      <c r="G27" s="324">
        <v>93661317</v>
      </c>
      <c r="H27" s="324">
        <v>66665935</v>
      </c>
      <c r="I27" s="324">
        <v>130771857</v>
      </c>
      <c r="J27" s="325">
        <v>0.24163999999999999</v>
      </c>
    </row>
    <row r="28" spans="1:10">
      <c r="A28" s="319"/>
      <c r="B28" s="320">
        <v>22</v>
      </c>
      <c r="C28" s="321">
        <v>2010</v>
      </c>
      <c r="D28" s="324">
        <v>566854454</v>
      </c>
      <c r="E28" s="324">
        <v>175092224</v>
      </c>
      <c r="F28" s="324">
        <v>96179622</v>
      </c>
      <c r="G28" s="324">
        <v>93946896</v>
      </c>
      <c r="H28" s="324">
        <v>62940763</v>
      </c>
      <c r="I28" s="324">
        <v>138694949</v>
      </c>
      <c r="J28" s="325">
        <v>0.23630000000000001</v>
      </c>
    </row>
    <row r="29" spans="1:10">
      <c r="A29" s="319"/>
      <c r="B29" s="320">
        <v>23</v>
      </c>
      <c r="C29" s="321">
        <v>2011</v>
      </c>
      <c r="D29" s="324">
        <v>551692519</v>
      </c>
      <c r="E29" s="324">
        <v>184221016</v>
      </c>
      <c r="F29" s="324">
        <v>86281055</v>
      </c>
      <c r="G29" s="324">
        <v>73955762</v>
      </c>
      <c r="H29" s="324">
        <v>62721751</v>
      </c>
      <c r="I29" s="324">
        <v>144512935</v>
      </c>
      <c r="J29" s="325">
        <v>0.22922999999999999</v>
      </c>
    </row>
    <row r="30" spans="1:10">
      <c r="A30" s="319"/>
      <c r="B30" s="320">
        <v>24</v>
      </c>
      <c r="C30" s="321">
        <v>2012</v>
      </c>
      <c r="D30" s="324">
        <v>539910750</v>
      </c>
      <c r="E30" s="324">
        <v>185451521</v>
      </c>
      <c r="F30" s="326">
        <v>80552818</v>
      </c>
      <c r="G30" s="324">
        <v>81816681</v>
      </c>
      <c r="H30" s="324">
        <v>62475207</v>
      </c>
      <c r="I30" s="324">
        <v>129614523</v>
      </c>
      <c r="J30" s="325">
        <v>0.22137000000000001</v>
      </c>
    </row>
    <row r="31" spans="1:10">
      <c r="A31" s="319"/>
      <c r="B31" s="327">
        <v>25</v>
      </c>
      <c r="C31" s="319">
        <v>2013</v>
      </c>
      <c r="D31" s="326">
        <v>542667160</v>
      </c>
      <c r="E31" s="326">
        <v>184091084</v>
      </c>
      <c r="F31" s="326">
        <v>89490549</v>
      </c>
      <c r="G31" s="326">
        <v>80186600</v>
      </c>
      <c r="H31" s="326">
        <v>63794338</v>
      </c>
      <c r="I31" s="326">
        <v>125104589</v>
      </c>
      <c r="J31" s="325">
        <v>0.22400999999999999</v>
      </c>
    </row>
    <row r="32" spans="1:10">
      <c r="A32" s="319"/>
      <c r="B32" s="327">
        <v>26</v>
      </c>
      <c r="C32" s="319">
        <v>2014</v>
      </c>
      <c r="D32" s="326">
        <v>536486890</v>
      </c>
      <c r="E32" s="326">
        <v>185197414</v>
      </c>
      <c r="F32" s="326">
        <v>84486874</v>
      </c>
      <c r="G32" s="326">
        <v>70847955</v>
      </c>
      <c r="H32" s="326">
        <v>68429128</v>
      </c>
      <c r="I32" s="326">
        <v>127525519</v>
      </c>
      <c r="J32" s="325">
        <v>0.22864000000000001</v>
      </c>
    </row>
    <row r="33" spans="1:10">
      <c r="A33" s="319"/>
      <c r="B33" s="327">
        <v>27</v>
      </c>
      <c r="C33" s="319">
        <v>2015</v>
      </c>
      <c r="D33" s="326">
        <v>519007334</v>
      </c>
      <c r="E33" s="326">
        <v>184665016</v>
      </c>
      <c r="F33" s="326">
        <v>73801978</v>
      </c>
      <c r="G33" s="326">
        <v>64370580</v>
      </c>
      <c r="H33" s="326">
        <v>80873093</v>
      </c>
      <c r="I33" s="326">
        <f t="shared" ref="I33:I39" si="0">D33-SUM(E33:H33)</f>
        <v>115296667</v>
      </c>
      <c r="J33" s="325">
        <v>0.2417</v>
      </c>
    </row>
    <row r="34" spans="1:10">
      <c r="A34" s="319"/>
      <c r="B34" s="320">
        <v>28</v>
      </c>
      <c r="C34" s="321">
        <v>2016</v>
      </c>
      <c r="D34" s="328">
        <v>505631628</v>
      </c>
      <c r="E34" s="328">
        <v>184882384</v>
      </c>
      <c r="F34" s="328">
        <v>71320409</v>
      </c>
      <c r="G34" s="328">
        <v>61631809</v>
      </c>
      <c r="H34" s="328">
        <v>79113551</v>
      </c>
      <c r="I34" s="324">
        <f t="shared" si="0"/>
        <v>108683475</v>
      </c>
      <c r="J34" s="325">
        <v>0.25198999999999999</v>
      </c>
    </row>
    <row r="35" spans="1:10">
      <c r="A35" s="319"/>
      <c r="B35" s="320">
        <v>29</v>
      </c>
      <c r="C35" s="321">
        <v>2017</v>
      </c>
      <c r="D35" s="328">
        <v>493233363</v>
      </c>
      <c r="E35" s="328">
        <v>183205645</v>
      </c>
      <c r="F35" s="328">
        <v>69242441</v>
      </c>
      <c r="G35" s="328">
        <v>59103500</v>
      </c>
      <c r="H35" s="328">
        <v>80604106</v>
      </c>
      <c r="I35" s="324">
        <f t="shared" si="0"/>
        <v>101077671</v>
      </c>
      <c r="J35" s="325">
        <v>0.25957000000000002</v>
      </c>
    </row>
    <row r="36" spans="1:10">
      <c r="A36" s="319"/>
      <c r="B36" s="320">
        <v>30</v>
      </c>
      <c r="C36" s="321">
        <v>2018</v>
      </c>
      <c r="D36" s="328">
        <v>484037569</v>
      </c>
      <c r="E36" s="328">
        <v>180812310</v>
      </c>
      <c r="F36" s="328">
        <v>71292420</v>
      </c>
      <c r="G36" s="328">
        <v>59589724</v>
      </c>
      <c r="H36" s="328">
        <v>82322989</v>
      </c>
      <c r="I36" s="324">
        <f t="shared" si="0"/>
        <v>90020126</v>
      </c>
      <c r="J36" s="325">
        <v>0.26024000000000003</v>
      </c>
    </row>
    <row r="37" spans="1:10">
      <c r="A37" s="319" t="s">
        <v>15</v>
      </c>
      <c r="B37" s="320">
        <v>1</v>
      </c>
      <c r="C37" s="321">
        <v>2019</v>
      </c>
      <c r="D37" s="328">
        <v>487188668</v>
      </c>
      <c r="E37" s="328">
        <v>182257949</v>
      </c>
      <c r="F37" s="328">
        <v>75304410</v>
      </c>
      <c r="G37" s="328">
        <v>60153929</v>
      </c>
      <c r="H37" s="328">
        <v>82303262</v>
      </c>
      <c r="I37" s="324">
        <f t="shared" si="0"/>
        <v>87169118</v>
      </c>
      <c r="J37" s="325">
        <v>0.26202999999999999</v>
      </c>
    </row>
    <row r="38" spans="1:10">
      <c r="A38" s="319"/>
      <c r="B38" s="320">
        <v>2</v>
      </c>
      <c r="C38" s="321">
        <v>2020</v>
      </c>
      <c r="D38" s="328">
        <v>549680100</v>
      </c>
      <c r="E38" s="328">
        <v>186347388</v>
      </c>
      <c r="F38" s="328">
        <v>114439866</v>
      </c>
      <c r="G38" s="328">
        <v>62954496</v>
      </c>
      <c r="H38" s="328">
        <v>84461968</v>
      </c>
      <c r="I38" s="324">
        <f t="shared" si="0"/>
        <v>101476382</v>
      </c>
      <c r="J38" s="325">
        <v>0.26569999999999999</v>
      </c>
    </row>
    <row r="39" spans="1:10">
      <c r="A39" s="319"/>
      <c r="B39" s="320">
        <v>3</v>
      </c>
      <c r="C39" s="321">
        <v>2021</v>
      </c>
      <c r="D39" s="328">
        <v>588612052</v>
      </c>
      <c r="E39" s="328">
        <v>199777952</v>
      </c>
      <c r="F39" s="328">
        <v>115156200</v>
      </c>
      <c r="G39" s="328">
        <v>65351357</v>
      </c>
      <c r="H39" s="328">
        <v>89135821</v>
      </c>
      <c r="I39" s="324">
        <f t="shared" si="0"/>
        <v>119190722</v>
      </c>
      <c r="J39" s="325">
        <v>0.254</v>
      </c>
    </row>
    <row r="40" spans="1:10">
      <c r="A40" s="329"/>
      <c r="B40" s="330">
        <v>4</v>
      </c>
      <c r="C40" s="331">
        <v>2022</v>
      </c>
      <c r="D40" s="332">
        <v>599893659</v>
      </c>
      <c r="E40" s="332">
        <v>193204571</v>
      </c>
      <c r="F40" s="332">
        <v>127772312</v>
      </c>
      <c r="G40" s="332">
        <v>53149612</v>
      </c>
      <c r="H40" s="332">
        <v>92761529</v>
      </c>
      <c r="I40" s="333">
        <f>D40-SUM(E40:H40)</f>
        <v>133005635</v>
      </c>
      <c r="J40" s="334">
        <v>0.254</v>
      </c>
    </row>
    <row r="41" spans="1:10">
      <c r="A41" s="335"/>
    </row>
    <row r="42" spans="1:10">
      <c r="A42" s="336" t="s">
        <v>145</v>
      </c>
    </row>
  </sheetData>
  <mergeCells count="6">
    <mergeCell ref="A4:C4"/>
    <mergeCell ref="D4:D6"/>
    <mergeCell ref="E4:I4"/>
    <mergeCell ref="J4:J6"/>
    <mergeCell ref="A5:C5"/>
    <mergeCell ref="A6:B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0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view="pageBreakPreview" zoomScale="120" zoomScaleNormal="120" zoomScaleSheetLayoutView="120" workbookViewId="0">
      <pane ySplit="6" topLeftCell="A7" activePane="bottomLeft" state="frozen"/>
      <selection pane="bottomLeft"/>
    </sheetView>
  </sheetViews>
  <sheetFormatPr defaultRowHeight="13"/>
  <cols>
    <col min="1" max="2" width="4.36328125" style="313" customWidth="1"/>
    <col min="3" max="3" width="8.7265625" style="313"/>
    <col min="4" max="4" width="11.453125" style="338" customWidth="1"/>
    <col min="5" max="9" width="10.36328125" style="311" customWidth="1"/>
    <col min="10" max="10" width="10.90625" style="311" customWidth="1"/>
    <col min="11" max="11" width="10.7265625" style="311" customWidth="1"/>
    <col min="12" max="12" width="12.26953125" style="311" customWidth="1"/>
    <col min="13" max="14" width="12.26953125" style="311" bestFit="1" customWidth="1"/>
    <col min="15" max="18" width="8.7265625" style="311"/>
    <col min="19" max="19" width="11.453125" style="311" customWidth="1"/>
    <col min="20" max="256" width="8.7265625" style="311"/>
    <col min="257" max="258" width="4.36328125" style="311" customWidth="1"/>
    <col min="259" max="259" width="8.7265625" style="311"/>
    <col min="260" max="260" width="11.453125" style="311" customWidth="1"/>
    <col min="261" max="265" width="10.36328125" style="311" customWidth="1"/>
    <col min="266" max="266" width="10.90625" style="311" customWidth="1"/>
    <col min="267" max="267" width="10.7265625" style="311" customWidth="1"/>
    <col min="268" max="268" width="11.26953125" style="311" customWidth="1"/>
    <col min="269" max="270" width="12.26953125" style="311" bestFit="1" customWidth="1"/>
    <col min="271" max="512" width="8.7265625" style="311"/>
    <col min="513" max="514" width="4.36328125" style="311" customWidth="1"/>
    <col min="515" max="515" width="8.7265625" style="311"/>
    <col min="516" max="516" width="11.453125" style="311" customWidth="1"/>
    <col min="517" max="521" width="10.36328125" style="311" customWidth="1"/>
    <col min="522" max="522" width="10.90625" style="311" customWidth="1"/>
    <col min="523" max="523" width="10.7265625" style="311" customWidth="1"/>
    <col min="524" max="524" width="11.26953125" style="311" customWidth="1"/>
    <col min="525" max="526" width="12.26953125" style="311" bestFit="1" customWidth="1"/>
    <col min="527" max="768" width="8.7265625" style="311"/>
    <col min="769" max="770" width="4.36328125" style="311" customWidth="1"/>
    <col min="771" max="771" width="8.7265625" style="311"/>
    <col min="772" max="772" width="11.453125" style="311" customWidth="1"/>
    <col min="773" max="777" width="10.36328125" style="311" customWidth="1"/>
    <col min="778" max="778" width="10.90625" style="311" customWidth="1"/>
    <col min="779" max="779" width="10.7265625" style="311" customWidth="1"/>
    <col min="780" max="780" width="11.26953125" style="311" customWidth="1"/>
    <col min="781" max="782" width="12.26953125" style="311" bestFit="1" customWidth="1"/>
    <col min="783" max="1024" width="8.7265625" style="311"/>
    <col min="1025" max="1026" width="4.36328125" style="311" customWidth="1"/>
    <col min="1027" max="1027" width="8.7265625" style="311"/>
    <col min="1028" max="1028" width="11.453125" style="311" customWidth="1"/>
    <col min="1029" max="1033" width="10.36328125" style="311" customWidth="1"/>
    <col min="1034" max="1034" width="10.90625" style="311" customWidth="1"/>
    <col min="1035" max="1035" width="10.7265625" style="311" customWidth="1"/>
    <col min="1036" max="1036" width="11.26953125" style="311" customWidth="1"/>
    <col min="1037" max="1038" width="12.26953125" style="311" bestFit="1" customWidth="1"/>
    <col min="1039" max="1280" width="8.7265625" style="311"/>
    <col min="1281" max="1282" width="4.36328125" style="311" customWidth="1"/>
    <col min="1283" max="1283" width="8.7265625" style="311"/>
    <col min="1284" max="1284" width="11.453125" style="311" customWidth="1"/>
    <col min="1285" max="1289" width="10.36328125" style="311" customWidth="1"/>
    <col min="1290" max="1290" width="10.90625" style="311" customWidth="1"/>
    <col min="1291" max="1291" width="10.7265625" style="311" customWidth="1"/>
    <col min="1292" max="1292" width="11.26953125" style="311" customWidth="1"/>
    <col min="1293" max="1294" width="12.26953125" style="311" bestFit="1" customWidth="1"/>
    <col min="1295" max="1536" width="8.7265625" style="311"/>
    <col min="1537" max="1538" width="4.36328125" style="311" customWidth="1"/>
    <col min="1539" max="1539" width="8.7265625" style="311"/>
    <col min="1540" max="1540" width="11.453125" style="311" customWidth="1"/>
    <col min="1541" max="1545" width="10.36328125" style="311" customWidth="1"/>
    <col min="1546" max="1546" width="10.90625" style="311" customWidth="1"/>
    <col min="1547" max="1547" width="10.7265625" style="311" customWidth="1"/>
    <col min="1548" max="1548" width="11.26953125" style="311" customWidth="1"/>
    <col min="1549" max="1550" width="12.26953125" style="311" bestFit="1" customWidth="1"/>
    <col min="1551" max="1792" width="8.7265625" style="311"/>
    <col min="1793" max="1794" width="4.36328125" style="311" customWidth="1"/>
    <col min="1795" max="1795" width="8.7265625" style="311"/>
    <col min="1796" max="1796" width="11.453125" style="311" customWidth="1"/>
    <col min="1797" max="1801" width="10.36328125" style="311" customWidth="1"/>
    <col min="1802" max="1802" width="10.90625" style="311" customWidth="1"/>
    <col min="1803" max="1803" width="10.7265625" style="311" customWidth="1"/>
    <col min="1804" max="1804" width="11.26953125" style="311" customWidth="1"/>
    <col min="1805" max="1806" width="12.26953125" style="311" bestFit="1" customWidth="1"/>
    <col min="1807" max="2048" width="8.7265625" style="311"/>
    <col min="2049" max="2050" width="4.36328125" style="311" customWidth="1"/>
    <col min="2051" max="2051" width="8.7265625" style="311"/>
    <col min="2052" max="2052" width="11.453125" style="311" customWidth="1"/>
    <col min="2053" max="2057" width="10.36328125" style="311" customWidth="1"/>
    <col min="2058" max="2058" width="10.90625" style="311" customWidth="1"/>
    <col min="2059" max="2059" width="10.7265625" style="311" customWidth="1"/>
    <col min="2060" max="2060" width="11.26953125" style="311" customWidth="1"/>
    <col min="2061" max="2062" width="12.26953125" style="311" bestFit="1" customWidth="1"/>
    <col min="2063" max="2304" width="8.7265625" style="311"/>
    <col min="2305" max="2306" width="4.36328125" style="311" customWidth="1"/>
    <col min="2307" max="2307" width="8.7265625" style="311"/>
    <col min="2308" max="2308" width="11.453125" style="311" customWidth="1"/>
    <col min="2309" max="2313" width="10.36328125" style="311" customWidth="1"/>
    <col min="2314" max="2314" width="10.90625" style="311" customWidth="1"/>
    <col min="2315" max="2315" width="10.7265625" style="311" customWidth="1"/>
    <col min="2316" max="2316" width="11.26953125" style="311" customWidth="1"/>
    <col min="2317" max="2318" width="12.26953125" style="311" bestFit="1" customWidth="1"/>
    <col min="2319" max="2560" width="8.7265625" style="311"/>
    <col min="2561" max="2562" width="4.36328125" style="311" customWidth="1"/>
    <col min="2563" max="2563" width="8.7265625" style="311"/>
    <col min="2564" max="2564" width="11.453125" style="311" customWidth="1"/>
    <col min="2565" max="2569" width="10.36328125" style="311" customWidth="1"/>
    <col min="2570" max="2570" width="10.90625" style="311" customWidth="1"/>
    <col min="2571" max="2571" width="10.7265625" style="311" customWidth="1"/>
    <col min="2572" max="2572" width="11.26953125" style="311" customWidth="1"/>
    <col min="2573" max="2574" width="12.26953125" style="311" bestFit="1" customWidth="1"/>
    <col min="2575" max="2816" width="8.7265625" style="311"/>
    <col min="2817" max="2818" width="4.36328125" style="311" customWidth="1"/>
    <col min="2819" max="2819" width="8.7265625" style="311"/>
    <col min="2820" max="2820" width="11.453125" style="311" customWidth="1"/>
    <col min="2821" max="2825" width="10.36328125" style="311" customWidth="1"/>
    <col min="2826" max="2826" width="10.90625" style="311" customWidth="1"/>
    <col min="2827" max="2827" width="10.7265625" style="311" customWidth="1"/>
    <col min="2828" max="2828" width="11.26953125" style="311" customWidth="1"/>
    <col min="2829" max="2830" width="12.26953125" style="311" bestFit="1" customWidth="1"/>
    <col min="2831" max="3072" width="8.7265625" style="311"/>
    <col min="3073" max="3074" width="4.36328125" style="311" customWidth="1"/>
    <col min="3075" max="3075" width="8.7265625" style="311"/>
    <col min="3076" max="3076" width="11.453125" style="311" customWidth="1"/>
    <col min="3077" max="3081" width="10.36328125" style="311" customWidth="1"/>
    <col min="3082" max="3082" width="10.90625" style="311" customWidth="1"/>
    <col min="3083" max="3083" width="10.7265625" style="311" customWidth="1"/>
    <col min="3084" max="3084" width="11.26953125" style="311" customWidth="1"/>
    <col min="3085" max="3086" width="12.26953125" style="311" bestFit="1" customWidth="1"/>
    <col min="3087" max="3328" width="8.7265625" style="311"/>
    <col min="3329" max="3330" width="4.36328125" style="311" customWidth="1"/>
    <col min="3331" max="3331" width="8.7265625" style="311"/>
    <col min="3332" max="3332" width="11.453125" style="311" customWidth="1"/>
    <col min="3333" max="3337" width="10.36328125" style="311" customWidth="1"/>
    <col min="3338" max="3338" width="10.90625" style="311" customWidth="1"/>
    <col min="3339" max="3339" width="10.7265625" style="311" customWidth="1"/>
    <col min="3340" max="3340" width="11.26953125" style="311" customWidth="1"/>
    <col min="3341" max="3342" width="12.26953125" style="311" bestFit="1" customWidth="1"/>
    <col min="3343" max="3584" width="8.7265625" style="311"/>
    <col min="3585" max="3586" width="4.36328125" style="311" customWidth="1"/>
    <col min="3587" max="3587" width="8.7265625" style="311"/>
    <col min="3588" max="3588" width="11.453125" style="311" customWidth="1"/>
    <col min="3589" max="3593" width="10.36328125" style="311" customWidth="1"/>
    <col min="3594" max="3594" width="10.90625" style="311" customWidth="1"/>
    <col min="3595" max="3595" width="10.7265625" style="311" customWidth="1"/>
    <col min="3596" max="3596" width="11.26953125" style="311" customWidth="1"/>
    <col min="3597" max="3598" width="12.26953125" style="311" bestFit="1" customWidth="1"/>
    <col min="3599" max="3840" width="8.7265625" style="311"/>
    <col min="3841" max="3842" width="4.36328125" style="311" customWidth="1"/>
    <col min="3843" max="3843" width="8.7265625" style="311"/>
    <col min="3844" max="3844" width="11.453125" style="311" customWidth="1"/>
    <col min="3845" max="3849" width="10.36328125" style="311" customWidth="1"/>
    <col min="3850" max="3850" width="10.90625" style="311" customWidth="1"/>
    <col min="3851" max="3851" width="10.7265625" style="311" customWidth="1"/>
    <col min="3852" max="3852" width="11.26953125" style="311" customWidth="1"/>
    <col min="3853" max="3854" width="12.26953125" style="311" bestFit="1" customWidth="1"/>
    <col min="3855" max="4096" width="8.7265625" style="311"/>
    <col min="4097" max="4098" width="4.36328125" style="311" customWidth="1"/>
    <col min="4099" max="4099" width="8.7265625" style="311"/>
    <col min="4100" max="4100" width="11.453125" style="311" customWidth="1"/>
    <col min="4101" max="4105" width="10.36328125" style="311" customWidth="1"/>
    <col min="4106" max="4106" width="10.90625" style="311" customWidth="1"/>
    <col min="4107" max="4107" width="10.7265625" style="311" customWidth="1"/>
    <col min="4108" max="4108" width="11.26953125" style="311" customWidth="1"/>
    <col min="4109" max="4110" width="12.26953125" style="311" bestFit="1" customWidth="1"/>
    <col min="4111" max="4352" width="8.7265625" style="311"/>
    <col min="4353" max="4354" width="4.36328125" style="311" customWidth="1"/>
    <col min="4355" max="4355" width="8.7265625" style="311"/>
    <col min="4356" max="4356" width="11.453125" style="311" customWidth="1"/>
    <col min="4357" max="4361" width="10.36328125" style="311" customWidth="1"/>
    <col min="4362" max="4362" width="10.90625" style="311" customWidth="1"/>
    <col min="4363" max="4363" width="10.7265625" style="311" customWidth="1"/>
    <col min="4364" max="4364" width="11.26953125" style="311" customWidth="1"/>
    <col min="4365" max="4366" width="12.26953125" style="311" bestFit="1" customWidth="1"/>
    <col min="4367" max="4608" width="8.7265625" style="311"/>
    <col min="4609" max="4610" width="4.36328125" style="311" customWidth="1"/>
    <col min="4611" max="4611" width="8.7265625" style="311"/>
    <col min="4612" max="4612" width="11.453125" style="311" customWidth="1"/>
    <col min="4613" max="4617" width="10.36328125" style="311" customWidth="1"/>
    <col min="4618" max="4618" width="10.90625" style="311" customWidth="1"/>
    <col min="4619" max="4619" width="10.7265625" style="311" customWidth="1"/>
    <col min="4620" max="4620" width="11.26953125" style="311" customWidth="1"/>
    <col min="4621" max="4622" width="12.26953125" style="311" bestFit="1" customWidth="1"/>
    <col min="4623" max="4864" width="8.7265625" style="311"/>
    <col min="4865" max="4866" width="4.36328125" style="311" customWidth="1"/>
    <col min="4867" max="4867" width="8.7265625" style="311"/>
    <col min="4868" max="4868" width="11.453125" style="311" customWidth="1"/>
    <col min="4869" max="4873" width="10.36328125" style="311" customWidth="1"/>
    <col min="4874" max="4874" width="10.90625" style="311" customWidth="1"/>
    <col min="4875" max="4875" width="10.7265625" style="311" customWidth="1"/>
    <col min="4876" max="4876" width="11.26953125" style="311" customWidth="1"/>
    <col min="4877" max="4878" width="12.26953125" style="311" bestFit="1" customWidth="1"/>
    <col min="4879" max="5120" width="8.7265625" style="311"/>
    <col min="5121" max="5122" width="4.36328125" style="311" customWidth="1"/>
    <col min="5123" max="5123" width="8.7265625" style="311"/>
    <col min="5124" max="5124" width="11.453125" style="311" customWidth="1"/>
    <col min="5125" max="5129" width="10.36328125" style="311" customWidth="1"/>
    <col min="5130" max="5130" width="10.90625" style="311" customWidth="1"/>
    <col min="5131" max="5131" width="10.7265625" style="311" customWidth="1"/>
    <col min="5132" max="5132" width="11.26953125" style="311" customWidth="1"/>
    <col min="5133" max="5134" width="12.26953125" style="311" bestFit="1" customWidth="1"/>
    <col min="5135" max="5376" width="8.7265625" style="311"/>
    <col min="5377" max="5378" width="4.36328125" style="311" customWidth="1"/>
    <col min="5379" max="5379" width="8.7265625" style="311"/>
    <col min="5380" max="5380" width="11.453125" style="311" customWidth="1"/>
    <col min="5381" max="5385" width="10.36328125" style="311" customWidth="1"/>
    <col min="5386" max="5386" width="10.90625" style="311" customWidth="1"/>
    <col min="5387" max="5387" width="10.7265625" style="311" customWidth="1"/>
    <col min="5388" max="5388" width="11.26953125" style="311" customWidth="1"/>
    <col min="5389" max="5390" width="12.26953125" style="311" bestFit="1" customWidth="1"/>
    <col min="5391" max="5632" width="8.7265625" style="311"/>
    <col min="5633" max="5634" width="4.36328125" style="311" customWidth="1"/>
    <col min="5635" max="5635" width="8.7265625" style="311"/>
    <col min="5636" max="5636" width="11.453125" style="311" customWidth="1"/>
    <col min="5637" max="5641" width="10.36328125" style="311" customWidth="1"/>
    <col min="5642" max="5642" width="10.90625" style="311" customWidth="1"/>
    <col min="5643" max="5643" width="10.7265625" style="311" customWidth="1"/>
    <col min="5644" max="5644" width="11.26953125" style="311" customWidth="1"/>
    <col min="5645" max="5646" width="12.26953125" style="311" bestFit="1" customWidth="1"/>
    <col min="5647" max="5888" width="8.7265625" style="311"/>
    <col min="5889" max="5890" width="4.36328125" style="311" customWidth="1"/>
    <col min="5891" max="5891" width="8.7265625" style="311"/>
    <col min="5892" max="5892" width="11.453125" style="311" customWidth="1"/>
    <col min="5893" max="5897" width="10.36328125" style="311" customWidth="1"/>
    <col min="5898" max="5898" width="10.90625" style="311" customWidth="1"/>
    <col min="5899" max="5899" width="10.7265625" style="311" customWidth="1"/>
    <col min="5900" max="5900" width="11.26953125" style="311" customWidth="1"/>
    <col min="5901" max="5902" width="12.26953125" style="311" bestFit="1" customWidth="1"/>
    <col min="5903" max="6144" width="8.7265625" style="311"/>
    <col min="6145" max="6146" width="4.36328125" style="311" customWidth="1"/>
    <col min="6147" max="6147" width="8.7265625" style="311"/>
    <col min="6148" max="6148" width="11.453125" style="311" customWidth="1"/>
    <col min="6149" max="6153" width="10.36328125" style="311" customWidth="1"/>
    <col min="6154" max="6154" width="10.90625" style="311" customWidth="1"/>
    <col min="6155" max="6155" width="10.7265625" style="311" customWidth="1"/>
    <col min="6156" max="6156" width="11.26953125" style="311" customWidth="1"/>
    <col min="6157" max="6158" width="12.26953125" style="311" bestFit="1" customWidth="1"/>
    <col min="6159" max="6400" width="8.7265625" style="311"/>
    <col min="6401" max="6402" width="4.36328125" style="311" customWidth="1"/>
    <col min="6403" max="6403" width="8.7265625" style="311"/>
    <col min="6404" max="6404" width="11.453125" style="311" customWidth="1"/>
    <col min="6405" max="6409" width="10.36328125" style="311" customWidth="1"/>
    <col min="6410" max="6410" width="10.90625" style="311" customWidth="1"/>
    <col min="6411" max="6411" width="10.7265625" style="311" customWidth="1"/>
    <col min="6412" max="6412" width="11.26953125" style="311" customWidth="1"/>
    <col min="6413" max="6414" width="12.26953125" style="311" bestFit="1" customWidth="1"/>
    <col min="6415" max="6656" width="8.7265625" style="311"/>
    <col min="6657" max="6658" width="4.36328125" style="311" customWidth="1"/>
    <col min="6659" max="6659" width="8.7265625" style="311"/>
    <col min="6660" max="6660" width="11.453125" style="311" customWidth="1"/>
    <col min="6661" max="6665" width="10.36328125" style="311" customWidth="1"/>
    <col min="6666" max="6666" width="10.90625" style="311" customWidth="1"/>
    <col min="6667" max="6667" width="10.7265625" style="311" customWidth="1"/>
    <col min="6668" max="6668" width="11.26953125" style="311" customWidth="1"/>
    <col min="6669" max="6670" width="12.26953125" style="311" bestFit="1" customWidth="1"/>
    <col min="6671" max="6912" width="8.7265625" style="311"/>
    <col min="6913" max="6914" width="4.36328125" style="311" customWidth="1"/>
    <col min="6915" max="6915" width="8.7265625" style="311"/>
    <col min="6916" max="6916" width="11.453125" style="311" customWidth="1"/>
    <col min="6917" max="6921" width="10.36328125" style="311" customWidth="1"/>
    <col min="6922" max="6922" width="10.90625" style="311" customWidth="1"/>
    <col min="6923" max="6923" width="10.7265625" style="311" customWidth="1"/>
    <col min="6924" max="6924" width="11.26953125" style="311" customWidth="1"/>
    <col min="6925" max="6926" width="12.26953125" style="311" bestFit="1" customWidth="1"/>
    <col min="6927" max="7168" width="8.7265625" style="311"/>
    <col min="7169" max="7170" width="4.36328125" style="311" customWidth="1"/>
    <col min="7171" max="7171" width="8.7265625" style="311"/>
    <col min="7172" max="7172" width="11.453125" style="311" customWidth="1"/>
    <col min="7173" max="7177" width="10.36328125" style="311" customWidth="1"/>
    <col min="7178" max="7178" width="10.90625" style="311" customWidth="1"/>
    <col min="7179" max="7179" width="10.7265625" style="311" customWidth="1"/>
    <col min="7180" max="7180" width="11.26953125" style="311" customWidth="1"/>
    <col min="7181" max="7182" width="12.26953125" style="311" bestFit="1" customWidth="1"/>
    <col min="7183" max="7424" width="8.7265625" style="311"/>
    <col min="7425" max="7426" width="4.36328125" style="311" customWidth="1"/>
    <col min="7427" max="7427" width="8.7265625" style="311"/>
    <col min="7428" max="7428" width="11.453125" style="311" customWidth="1"/>
    <col min="7429" max="7433" width="10.36328125" style="311" customWidth="1"/>
    <col min="7434" max="7434" width="10.90625" style="311" customWidth="1"/>
    <col min="7435" max="7435" width="10.7265625" style="311" customWidth="1"/>
    <col min="7436" max="7436" width="11.26953125" style="311" customWidth="1"/>
    <col min="7437" max="7438" width="12.26953125" style="311" bestFit="1" customWidth="1"/>
    <col min="7439" max="7680" width="8.7265625" style="311"/>
    <col min="7681" max="7682" width="4.36328125" style="311" customWidth="1"/>
    <col min="7683" max="7683" width="8.7265625" style="311"/>
    <col min="7684" max="7684" width="11.453125" style="311" customWidth="1"/>
    <col min="7685" max="7689" width="10.36328125" style="311" customWidth="1"/>
    <col min="7690" max="7690" width="10.90625" style="311" customWidth="1"/>
    <col min="7691" max="7691" width="10.7265625" style="311" customWidth="1"/>
    <col min="7692" max="7692" width="11.26953125" style="311" customWidth="1"/>
    <col min="7693" max="7694" width="12.26953125" style="311" bestFit="1" customWidth="1"/>
    <col min="7695" max="7936" width="8.7265625" style="311"/>
    <col min="7937" max="7938" width="4.36328125" style="311" customWidth="1"/>
    <col min="7939" max="7939" width="8.7265625" style="311"/>
    <col min="7940" max="7940" width="11.453125" style="311" customWidth="1"/>
    <col min="7941" max="7945" width="10.36328125" style="311" customWidth="1"/>
    <col min="7946" max="7946" width="10.90625" style="311" customWidth="1"/>
    <col min="7947" max="7947" width="10.7265625" style="311" customWidth="1"/>
    <col min="7948" max="7948" width="11.26953125" style="311" customWidth="1"/>
    <col min="7949" max="7950" width="12.26953125" style="311" bestFit="1" customWidth="1"/>
    <col min="7951" max="8192" width="8.7265625" style="311"/>
    <col min="8193" max="8194" width="4.36328125" style="311" customWidth="1"/>
    <col min="8195" max="8195" width="8.7265625" style="311"/>
    <col min="8196" max="8196" width="11.453125" style="311" customWidth="1"/>
    <col min="8197" max="8201" width="10.36328125" style="311" customWidth="1"/>
    <col min="8202" max="8202" width="10.90625" style="311" customWidth="1"/>
    <col min="8203" max="8203" width="10.7265625" style="311" customWidth="1"/>
    <col min="8204" max="8204" width="11.26953125" style="311" customWidth="1"/>
    <col min="8205" max="8206" width="12.26953125" style="311" bestFit="1" customWidth="1"/>
    <col min="8207" max="8448" width="8.7265625" style="311"/>
    <col min="8449" max="8450" width="4.36328125" style="311" customWidth="1"/>
    <col min="8451" max="8451" width="8.7265625" style="311"/>
    <col min="8452" max="8452" width="11.453125" style="311" customWidth="1"/>
    <col min="8453" max="8457" width="10.36328125" style="311" customWidth="1"/>
    <col min="8458" max="8458" width="10.90625" style="311" customWidth="1"/>
    <col min="8459" max="8459" width="10.7265625" style="311" customWidth="1"/>
    <col min="8460" max="8460" width="11.26953125" style="311" customWidth="1"/>
    <col min="8461" max="8462" width="12.26953125" style="311" bestFit="1" customWidth="1"/>
    <col min="8463" max="8704" width="8.7265625" style="311"/>
    <col min="8705" max="8706" width="4.36328125" style="311" customWidth="1"/>
    <col min="8707" max="8707" width="8.7265625" style="311"/>
    <col min="8708" max="8708" width="11.453125" style="311" customWidth="1"/>
    <col min="8709" max="8713" width="10.36328125" style="311" customWidth="1"/>
    <col min="8714" max="8714" width="10.90625" style="311" customWidth="1"/>
    <col min="8715" max="8715" width="10.7265625" style="311" customWidth="1"/>
    <col min="8716" max="8716" width="11.26953125" style="311" customWidth="1"/>
    <col min="8717" max="8718" width="12.26953125" style="311" bestFit="1" customWidth="1"/>
    <col min="8719" max="8960" width="8.7265625" style="311"/>
    <col min="8961" max="8962" width="4.36328125" style="311" customWidth="1"/>
    <col min="8963" max="8963" width="8.7265625" style="311"/>
    <col min="8964" max="8964" width="11.453125" style="311" customWidth="1"/>
    <col min="8965" max="8969" width="10.36328125" style="311" customWidth="1"/>
    <col min="8970" max="8970" width="10.90625" style="311" customWidth="1"/>
    <col min="8971" max="8971" width="10.7265625" style="311" customWidth="1"/>
    <col min="8972" max="8972" width="11.26953125" style="311" customWidth="1"/>
    <col min="8973" max="8974" width="12.26953125" style="311" bestFit="1" customWidth="1"/>
    <col min="8975" max="9216" width="8.7265625" style="311"/>
    <col min="9217" max="9218" width="4.36328125" style="311" customWidth="1"/>
    <col min="9219" max="9219" width="8.7265625" style="311"/>
    <col min="9220" max="9220" width="11.453125" style="311" customWidth="1"/>
    <col min="9221" max="9225" width="10.36328125" style="311" customWidth="1"/>
    <col min="9226" max="9226" width="10.90625" style="311" customWidth="1"/>
    <col min="9227" max="9227" width="10.7265625" style="311" customWidth="1"/>
    <col min="9228" max="9228" width="11.26953125" style="311" customWidth="1"/>
    <col min="9229" max="9230" width="12.26953125" style="311" bestFit="1" customWidth="1"/>
    <col min="9231" max="9472" width="8.7265625" style="311"/>
    <col min="9473" max="9474" width="4.36328125" style="311" customWidth="1"/>
    <col min="9475" max="9475" width="8.7265625" style="311"/>
    <col min="9476" max="9476" width="11.453125" style="311" customWidth="1"/>
    <col min="9477" max="9481" width="10.36328125" style="311" customWidth="1"/>
    <col min="9482" max="9482" width="10.90625" style="311" customWidth="1"/>
    <col min="9483" max="9483" width="10.7265625" style="311" customWidth="1"/>
    <col min="9484" max="9484" width="11.26953125" style="311" customWidth="1"/>
    <col min="9485" max="9486" width="12.26953125" style="311" bestFit="1" customWidth="1"/>
    <col min="9487" max="9728" width="8.7265625" style="311"/>
    <col min="9729" max="9730" width="4.36328125" style="311" customWidth="1"/>
    <col min="9731" max="9731" width="8.7265625" style="311"/>
    <col min="9732" max="9732" width="11.453125" style="311" customWidth="1"/>
    <col min="9733" max="9737" width="10.36328125" style="311" customWidth="1"/>
    <col min="9738" max="9738" width="10.90625" style="311" customWidth="1"/>
    <col min="9739" max="9739" width="10.7265625" style="311" customWidth="1"/>
    <col min="9740" max="9740" width="11.26953125" style="311" customWidth="1"/>
    <col min="9741" max="9742" width="12.26953125" style="311" bestFit="1" customWidth="1"/>
    <col min="9743" max="9984" width="8.7265625" style="311"/>
    <col min="9985" max="9986" width="4.36328125" style="311" customWidth="1"/>
    <col min="9987" max="9987" width="8.7265625" style="311"/>
    <col min="9988" max="9988" width="11.453125" style="311" customWidth="1"/>
    <col min="9989" max="9993" width="10.36328125" style="311" customWidth="1"/>
    <col min="9994" max="9994" width="10.90625" style="311" customWidth="1"/>
    <col min="9995" max="9995" width="10.7265625" style="311" customWidth="1"/>
    <col min="9996" max="9996" width="11.26953125" style="311" customWidth="1"/>
    <col min="9997" max="9998" width="12.26953125" style="311" bestFit="1" customWidth="1"/>
    <col min="9999" max="10240" width="8.7265625" style="311"/>
    <col min="10241" max="10242" width="4.36328125" style="311" customWidth="1"/>
    <col min="10243" max="10243" width="8.7265625" style="311"/>
    <col min="10244" max="10244" width="11.453125" style="311" customWidth="1"/>
    <col min="10245" max="10249" width="10.36328125" style="311" customWidth="1"/>
    <col min="10250" max="10250" width="10.90625" style="311" customWidth="1"/>
    <col min="10251" max="10251" width="10.7265625" style="311" customWidth="1"/>
    <col min="10252" max="10252" width="11.26953125" style="311" customWidth="1"/>
    <col min="10253" max="10254" width="12.26953125" style="311" bestFit="1" customWidth="1"/>
    <col min="10255" max="10496" width="8.7265625" style="311"/>
    <col min="10497" max="10498" width="4.36328125" style="311" customWidth="1"/>
    <col min="10499" max="10499" width="8.7265625" style="311"/>
    <col min="10500" max="10500" width="11.453125" style="311" customWidth="1"/>
    <col min="10501" max="10505" width="10.36328125" style="311" customWidth="1"/>
    <col min="10506" max="10506" width="10.90625" style="311" customWidth="1"/>
    <col min="10507" max="10507" width="10.7265625" style="311" customWidth="1"/>
    <col min="10508" max="10508" width="11.26953125" style="311" customWidth="1"/>
    <col min="10509" max="10510" width="12.26953125" style="311" bestFit="1" customWidth="1"/>
    <col min="10511" max="10752" width="8.7265625" style="311"/>
    <col min="10753" max="10754" width="4.36328125" style="311" customWidth="1"/>
    <col min="10755" max="10755" width="8.7265625" style="311"/>
    <col min="10756" max="10756" width="11.453125" style="311" customWidth="1"/>
    <col min="10757" max="10761" width="10.36328125" style="311" customWidth="1"/>
    <col min="10762" max="10762" width="10.90625" style="311" customWidth="1"/>
    <col min="10763" max="10763" width="10.7265625" style="311" customWidth="1"/>
    <col min="10764" max="10764" width="11.26953125" style="311" customWidth="1"/>
    <col min="10765" max="10766" width="12.26953125" style="311" bestFit="1" customWidth="1"/>
    <col min="10767" max="11008" width="8.7265625" style="311"/>
    <col min="11009" max="11010" width="4.36328125" style="311" customWidth="1"/>
    <col min="11011" max="11011" width="8.7265625" style="311"/>
    <col min="11012" max="11012" width="11.453125" style="311" customWidth="1"/>
    <col min="11013" max="11017" width="10.36328125" style="311" customWidth="1"/>
    <col min="11018" max="11018" width="10.90625" style="311" customWidth="1"/>
    <col min="11019" max="11019" width="10.7265625" style="311" customWidth="1"/>
    <col min="11020" max="11020" width="11.26953125" style="311" customWidth="1"/>
    <col min="11021" max="11022" width="12.26953125" style="311" bestFit="1" customWidth="1"/>
    <col min="11023" max="11264" width="8.7265625" style="311"/>
    <col min="11265" max="11266" width="4.36328125" style="311" customWidth="1"/>
    <col min="11267" max="11267" width="8.7265625" style="311"/>
    <col min="11268" max="11268" width="11.453125" style="311" customWidth="1"/>
    <col min="11269" max="11273" width="10.36328125" style="311" customWidth="1"/>
    <col min="11274" max="11274" width="10.90625" style="311" customWidth="1"/>
    <col min="11275" max="11275" width="10.7265625" style="311" customWidth="1"/>
    <col min="11276" max="11276" width="11.26953125" style="311" customWidth="1"/>
    <col min="11277" max="11278" width="12.26953125" style="311" bestFit="1" customWidth="1"/>
    <col min="11279" max="11520" width="8.7265625" style="311"/>
    <col min="11521" max="11522" width="4.36328125" style="311" customWidth="1"/>
    <col min="11523" max="11523" width="8.7265625" style="311"/>
    <col min="11524" max="11524" width="11.453125" style="311" customWidth="1"/>
    <col min="11525" max="11529" width="10.36328125" style="311" customWidth="1"/>
    <col min="11530" max="11530" width="10.90625" style="311" customWidth="1"/>
    <col min="11531" max="11531" width="10.7265625" style="311" customWidth="1"/>
    <col min="11532" max="11532" width="11.26953125" style="311" customWidth="1"/>
    <col min="11533" max="11534" width="12.26953125" style="311" bestFit="1" customWidth="1"/>
    <col min="11535" max="11776" width="8.7265625" style="311"/>
    <col min="11777" max="11778" width="4.36328125" style="311" customWidth="1"/>
    <col min="11779" max="11779" width="8.7265625" style="311"/>
    <col min="11780" max="11780" width="11.453125" style="311" customWidth="1"/>
    <col min="11781" max="11785" width="10.36328125" style="311" customWidth="1"/>
    <col min="11786" max="11786" width="10.90625" style="311" customWidth="1"/>
    <col min="11787" max="11787" width="10.7265625" style="311" customWidth="1"/>
    <col min="11788" max="11788" width="11.26953125" style="311" customWidth="1"/>
    <col min="11789" max="11790" width="12.26953125" style="311" bestFit="1" customWidth="1"/>
    <col min="11791" max="12032" width="8.7265625" style="311"/>
    <col min="12033" max="12034" width="4.36328125" style="311" customWidth="1"/>
    <col min="12035" max="12035" width="8.7265625" style="311"/>
    <col min="12036" max="12036" width="11.453125" style="311" customWidth="1"/>
    <col min="12037" max="12041" width="10.36328125" style="311" customWidth="1"/>
    <col min="12042" max="12042" width="10.90625" style="311" customWidth="1"/>
    <col min="12043" max="12043" width="10.7265625" style="311" customWidth="1"/>
    <col min="12044" max="12044" width="11.26953125" style="311" customWidth="1"/>
    <col min="12045" max="12046" width="12.26953125" style="311" bestFit="1" customWidth="1"/>
    <col min="12047" max="12288" width="8.7265625" style="311"/>
    <col min="12289" max="12290" width="4.36328125" style="311" customWidth="1"/>
    <col min="12291" max="12291" width="8.7265625" style="311"/>
    <col min="12292" max="12292" width="11.453125" style="311" customWidth="1"/>
    <col min="12293" max="12297" width="10.36328125" style="311" customWidth="1"/>
    <col min="12298" max="12298" width="10.90625" style="311" customWidth="1"/>
    <col min="12299" max="12299" width="10.7265625" style="311" customWidth="1"/>
    <col min="12300" max="12300" width="11.26953125" style="311" customWidth="1"/>
    <col min="12301" max="12302" width="12.26953125" style="311" bestFit="1" customWidth="1"/>
    <col min="12303" max="12544" width="8.7265625" style="311"/>
    <col min="12545" max="12546" width="4.36328125" style="311" customWidth="1"/>
    <col min="12547" max="12547" width="8.7265625" style="311"/>
    <col min="12548" max="12548" width="11.453125" style="311" customWidth="1"/>
    <col min="12549" max="12553" width="10.36328125" style="311" customWidth="1"/>
    <col min="12554" max="12554" width="10.90625" style="311" customWidth="1"/>
    <col min="12555" max="12555" width="10.7265625" style="311" customWidth="1"/>
    <col min="12556" max="12556" width="11.26953125" style="311" customWidth="1"/>
    <col min="12557" max="12558" width="12.26953125" style="311" bestFit="1" customWidth="1"/>
    <col min="12559" max="12800" width="8.7265625" style="311"/>
    <col min="12801" max="12802" width="4.36328125" style="311" customWidth="1"/>
    <col min="12803" max="12803" width="8.7265625" style="311"/>
    <col min="12804" max="12804" width="11.453125" style="311" customWidth="1"/>
    <col min="12805" max="12809" width="10.36328125" style="311" customWidth="1"/>
    <col min="12810" max="12810" width="10.90625" style="311" customWidth="1"/>
    <col min="12811" max="12811" width="10.7265625" style="311" customWidth="1"/>
    <col min="12812" max="12812" width="11.26953125" style="311" customWidth="1"/>
    <col min="12813" max="12814" width="12.26953125" style="311" bestFit="1" customWidth="1"/>
    <col min="12815" max="13056" width="8.7265625" style="311"/>
    <col min="13057" max="13058" width="4.36328125" style="311" customWidth="1"/>
    <col min="13059" max="13059" width="8.7265625" style="311"/>
    <col min="13060" max="13060" width="11.453125" style="311" customWidth="1"/>
    <col min="13061" max="13065" width="10.36328125" style="311" customWidth="1"/>
    <col min="13066" max="13066" width="10.90625" style="311" customWidth="1"/>
    <col min="13067" max="13067" width="10.7265625" style="311" customWidth="1"/>
    <col min="13068" max="13068" width="11.26953125" style="311" customWidth="1"/>
    <col min="13069" max="13070" width="12.26953125" style="311" bestFit="1" customWidth="1"/>
    <col min="13071" max="13312" width="8.7265625" style="311"/>
    <col min="13313" max="13314" width="4.36328125" style="311" customWidth="1"/>
    <col min="13315" max="13315" width="8.7265625" style="311"/>
    <col min="13316" max="13316" width="11.453125" style="311" customWidth="1"/>
    <col min="13317" max="13321" width="10.36328125" style="311" customWidth="1"/>
    <col min="13322" max="13322" width="10.90625" style="311" customWidth="1"/>
    <col min="13323" max="13323" width="10.7265625" style="311" customWidth="1"/>
    <col min="13324" max="13324" width="11.26953125" style="311" customWidth="1"/>
    <col min="13325" max="13326" width="12.26953125" style="311" bestFit="1" customWidth="1"/>
    <col min="13327" max="13568" width="8.7265625" style="311"/>
    <col min="13569" max="13570" width="4.36328125" style="311" customWidth="1"/>
    <col min="13571" max="13571" width="8.7265625" style="311"/>
    <col min="13572" max="13572" width="11.453125" style="311" customWidth="1"/>
    <col min="13573" max="13577" width="10.36328125" style="311" customWidth="1"/>
    <col min="13578" max="13578" width="10.90625" style="311" customWidth="1"/>
    <col min="13579" max="13579" width="10.7265625" style="311" customWidth="1"/>
    <col min="13580" max="13580" width="11.26953125" style="311" customWidth="1"/>
    <col min="13581" max="13582" width="12.26953125" style="311" bestFit="1" customWidth="1"/>
    <col min="13583" max="13824" width="8.7265625" style="311"/>
    <col min="13825" max="13826" width="4.36328125" style="311" customWidth="1"/>
    <col min="13827" max="13827" width="8.7265625" style="311"/>
    <col min="13828" max="13828" width="11.453125" style="311" customWidth="1"/>
    <col min="13829" max="13833" width="10.36328125" style="311" customWidth="1"/>
    <col min="13834" max="13834" width="10.90625" style="311" customWidth="1"/>
    <col min="13835" max="13835" width="10.7265625" style="311" customWidth="1"/>
    <col min="13836" max="13836" width="11.26953125" style="311" customWidth="1"/>
    <col min="13837" max="13838" width="12.26953125" style="311" bestFit="1" customWidth="1"/>
    <col min="13839" max="14080" width="8.7265625" style="311"/>
    <col min="14081" max="14082" width="4.36328125" style="311" customWidth="1"/>
    <col min="14083" max="14083" width="8.7265625" style="311"/>
    <col min="14084" max="14084" width="11.453125" style="311" customWidth="1"/>
    <col min="14085" max="14089" width="10.36328125" style="311" customWidth="1"/>
    <col min="14090" max="14090" width="10.90625" style="311" customWidth="1"/>
    <col min="14091" max="14091" width="10.7265625" style="311" customWidth="1"/>
    <col min="14092" max="14092" width="11.26953125" style="311" customWidth="1"/>
    <col min="14093" max="14094" width="12.26953125" style="311" bestFit="1" customWidth="1"/>
    <col min="14095" max="14336" width="8.7265625" style="311"/>
    <col min="14337" max="14338" width="4.36328125" style="311" customWidth="1"/>
    <col min="14339" max="14339" width="8.7265625" style="311"/>
    <col min="14340" max="14340" width="11.453125" style="311" customWidth="1"/>
    <col min="14341" max="14345" width="10.36328125" style="311" customWidth="1"/>
    <col min="14346" max="14346" width="10.90625" style="311" customWidth="1"/>
    <col min="14347" max="14347" width="10.7265625" style="311" customWidth="1"/>
    <col min="14348" max="14348" width="11.26953125" style="311" customWidth="1"/>
    <col min="14349" max="14350" width="12.26953125" style="311" bestFit="1" customWidth="1"/>
    <col min="14351" max="14592" width="8.7265625" style="311"/>
    <col min="14593" max="14594" width="4.36328125" style="311" customWidth="1"/>
    <col min="14595" max="14595" width="8.7265625" style="311"/>
    <col min="14596" max="14596" width="11.453125" style="311" customWidth="1"/>
    <col min="14597" max="14601" width="10.36328125" style="311" customWidth="1"/>
    <col min="14602" max="14602" width="10.90625" style="311" customWidth="1"/>
    <col min="14603" max="14603" width="10.7265625" style="311" customWidth="1"/>
    <col min="14604" max="14604" width="11.26953125" style="311" customWidth="1"/>
    <col min="14605" max="14606" width="12.26953125" style="311" bestFit="1" customWidth="1"/>
    <col min="14607" max="14848" width="8.7265625" style="311"/>
    <col min="14849" max="14850" width="4.36328125" style="311" customWidth="1"/>
    <col min="14851" max="14851" width="8.7265625" style="311"/>
    <col min="14852" max="14852" width="11.453125" style="311" customWidth="1"/>
    <col min="14853" max="14857" width="10.36328125" style="311" customWidth="1"/>
    <col min="14858" max="14858" width="10.90625" style="311" customWidth="1"/>
    <col min="14859" max="14859" width="10.7265625" style="311" customWidth="1"/>
    <col min="14860" max="14860" width="11.26953125" style="311" customWidth="1"/>
    <col min="14861" max="14862" width="12.26953125" style="311" bestFit="1" customWidth="1"/>
    <col min="14863" max="15104" width="8.7265625" style="311"/>
    <col min="15105" max="15106" width="4.36328125" style="311" customWidth="1"/>
    <col min="15107" max="15107" width="8.7265625" style="311"/>
    <col min="15108" max="15108" width="11.453125" style="311" customWidth="1"/>
    <col min="15109" max="15113" width="10.36328125" style="311" customWidth="1"/>
    <col min="15114" max="15114" width="10.90625" style="311" customWidth="1"/>
    <col min="15115" max="15115" width="10.7265625" style="311" customWidth="1"/>
    <col min="15116" max="15116" width="11.26953125" style="311" customWidth="1"/>
    <col min="15117" max="15118" width="12.26953125" style="311" bestFit="1" customWidth="1"/>
    <col min="15119" max="15360" width="8.7265625" style="311"/>
    <col min="15361" max="15362" width="4.36328125" style="311" customWidth="1"/>
    <col min="15363" max="15363" width="8.7265625" style="311"/>
    <col min="15364" max="15364" width="11.453125" style="311" customWidth="1"/>
    <col min="15365" max="15369" width="10.36328125" style="311" customWidth="1"/>
    <col min="15370" max="15370" width="10.90625" style="311" customWidth="1"/>
    <col min="15371" max="15371" width="10.7265625" style="311" customWidth="1"/>
    <col min="15372" max="15372" width="11.26953125" style="311" customWidth="1"/>
    <col min="15373" max="15374" width="12.26953125" style="311" bestFit="1" customWidth="1"/>
    <col min="15375" max="15616" width="8.7265625" style="311"/>
    <col min="15617" max="15618" width="4.36328125" style="311" customWidth="1"/>
    <col min="15619" max="15619" width="8.7265625" style="311"/>
    <col min="15620" max="15620" width="11.453125" style="311" customWidth="1"/>
    <col min="15621" max="15625" width="10.36328125" style="311" customWidth="1"/>
    <col min="15626" max="15626" width="10.90625" style="311" customWidth="1"/>
    <col min="15627" max="15627" width="10.7265625" style="311" customWidth="1"/>
    <col min="15628" max="15628" width="11.26953125" style="311" customWidth="1"/>
    <col min="15629" max="15630" width="12.26953125" style="311" bestFit="1" customWidth="1"/>
    <col min="15631" max="15872" width="8.7265625" style="311"/>
    <col min="15873" max="15874" width="4.36328125" style="311" customWidth="1"/>
    <col min="15875" max="15875" width="8.7265625" style="311"/>
    <col min="15876" max="15876" width="11.453125" style="311" customWidth="1"/>
    <col min="15877" max="15881" width="10.36328125" style="311" customWidth="1"/>
    <col min="15882" max="15882" width="10.90625" style="311" customWidth="1"/>
    <col min="15883" max="15883" width="10.7265625" style="311" customWidth="1"/>
    <col min="15884" max="15884" width="11.26953125" style="311" customWidth="1"/>
    <col min="15885" max="15886" width="12.26953125" style="311" bestFit="1" customWidth="1"/>
    <col min="15887" max="16128" width="8.7265625" style="311"/>
    <col min="16129" max="16130" width="4.36328125" style="311" customWidth="1"/>
    <col min="16131" max="16131" width="8.7265625" style="311"/>
    <col min="16132" max="16132" width="11.453125" style="311" customWidth="1"/>
    <col min="16133" max="16137" width="10.36328125" style="311" customWidth="1"/>
    <col min="16138" max="16138" width="10.90625" style="311" customWidth="1"/>
    <col min="16139" max="16139" width="10.7265625" style="311" customWidth="1"/>
    <col min="16140" max="16140" width="11.26953125" style="311" customWidth="1"/>
    <col min="16141" max="16142" width="12.26953125" style="311" bestFit="1" customWidth="1"/>
    <col min="16143" max="16384" width="8.7265625" style="311"/>
  </cols>
  <sheetData>
    <row r="1" spans="1:14" ht="21.75" customHeight="1">
      <c r="A1" s="307" t="s">
        <v>134</v>
      </c>
      <c r="B1" s="308"/>
      <c r="C1" s="308"/>
      <c r="D1" s="337"/>
      <c r="E1" s="310"/>
      <c r="F1" s="310"/>
      <c r="G1" s="310"/>
      <c r="H1" s="310"/>
      <c r="I1" s="310"/>
      <c r="J1" s="310"/>
      <c r="K1" s="310"/>
      <c r="L1" s="310"/>
    </row>
    <row r="2" spans="1:14" ht="18" customHeight="1">
      <c r="A2" s="312" t="s">
        <v>146</v>
      </c>
      <c r="L2" s="315" t="s">
        <v>136</v>
      </c>
    </row>
    <row r="4" spans="1:14">
      <c r="A4" s="628" t="s">
        <v>1</v>
      </c>
      <c r="B4" s="629"/>
      <c r="C4" s="630"/>
      <c r="D4" s="621" t="s">
        <v>137</v>
      </c>
      <c r="E4" s="619"/>
      <c r="F4" s="619"/>
      <c r="G4" s="619"/>
      <c r="H4" s="619"/>
      <c r="I4" s="619"/>
      <c r="J4" s="339"/>
      <c r="K4" s="624" t="s">
        <v>147</v>
      </c>
      <c r="L4" s="624" t="s">
        <v>148</v>
      </c>
    </row>
    <row r="5" spans="1:14">
      <c r="A5" s="627" t="s">
        <v>11</v>
      </c>
      <c r="B5" s="627"/>
      <c r="C5" s="628"/>
      <c r="D5" s="631"/>
      <c r="E5" s="340" t="s">
        <v>149</v>
      </c>
      <c r="F5" s="341" t="s">
        <v>150</v>
      </c>
      <c r="G5" s="341" t="s">
        <v>151</v>
      </c>
      <c r="H5" s="341" t="s">
        <v>152</v>
      </c>
      <c r="I5" s="341" t="s">
        <v>153</v>
      </c>
      <c r="J5" s="342" t="s">
        <v>143</v>
      </c>
      <c r="K5" s="625"/>
      <c r="L5" s="633"/>
    </row>
    <row r="6" spans="1:14">
      <c r="A6" s="627" t="s">
        <v>2</v>
      </c>
      <c r="B6" s="627"/>
      <c r="C6" s="317" t="s">
        <v>3</v>
      </c>
      <c r="D6" s="632"/>
      <c r="E6" s="343" t="s">
        <v>144</v>
      </c>
      <c r="F6" s="343" t="s">
        <v>144</v>
      </c>
      <c r="G6" s="343" t="s">
        <v>144</v>
      </c>
      <c r="H6" s="343" t="s">
        <v>144</v>
      </c>
      <c r="I6" s="343" t="s">
        <v>144</v>
      </c>
      <c r="J6" s="343" t="s">
        <v>144</v>
      </c>
      <c r="K6" s="626"/>
      <c r="L6" s="634"/>
    </row>
    <row r="7" spans="1:14">
      <c r="A7" s="319" t="s">
        <v>54</v>
      </c>
      <c r="B7" s="320">
        <v>1</v>
      </c>
      <c r="C7" s="321">
        <v>1989</v>
      </c>
      <c r="D7" s="322">
        <v>456840493</v>
      </c>
      <c r="E7" s="322">
        <v>77802506</v>
      </c>
      <c r="F7" s="322">
        <v>18359408</v>
      </c>
      <c r="G7" s="322">
        <v>104359043</v>
      </c>
      <c r="H7" s="322">
        <v>81734793</v>
      </c>
      <c r="I7" s="322">
        <v>43408625</v>
      </c>
      <c r="J7" s="322">
        <v>131176118</v>
      </c>
      <c r="K7" s="322">
        <v>165671287</v>
      </c>
      <c r="L7" s="324">
        <v>344640372</v>
      </c>
      <c r="M7" s="344"/>
      <c r="N7" s="344"/>
    </row>
    <row r="8" spans="1:14">
      <c r="A8" s="319"/>
      <c r="B8" s="320">
        <v>2</v>
      </c>
      <c r="C8" s="321">
        <v>1990</v>
      </c>
      <c r="D8" s="324">
        <v>466037254</v>
      </c>
      <c r="E8" s="324">
        <v>71396328</v>
      </c>
      <c r="F8" s="324">
        <v>22371907</v>
      </c>
      <c r="G8" s="324">
        <v>106694096</v>
      </c>
      <c r="H8" s="324">
        <v>91594437</v>
      </c>
      <c r="I8" s="324">
        <v>43015912</v>
      </c>
      <c r="J8" s="324">
        <v>130964574</v>
      </c>
      <c r="K8" s="324">
        <v>170121448</v>
      </c>
      <c r="L8" s="324">
        <v>380177666</v>
      </c>
      <c r="M8" s="344"/>
      <c r="N8" s="344"/>
    </row>
    <row r="9" spans="1:14">
      <c r="A9" s="319"/>
      <c r="B9" s="320">
        <v>3</v>
      </c>
      <c r="C9" s="321">
        <v>1991</v>
      </c>
      <c r="D9" s="324">
        <v>511478383</v>
      </c>
      <c r="E9" s="324">
        <v>75383908</v>
      </c>
      <c r="F9" s="324">
        <v>34261061</v>
      </c>
      <c r="G9" s="324">
        <v>116892035</v>
      </c>
      <c r="H9" s="324">
        <v>97381764</v>
      </c>
      <c r="I9" s="324">
        <v>43774213</v>
      </c>
      <c r="J9" s="324">
        <v>143785402</v>
      </c>
      <c r="K9" s="324">
        <v>179980292</v>
      </c>
      <c r="L9" s="324">
        <v>417567687</v>
      </c>
      <c r="M9" s="344"/>
      <c r="N9" s="344"/>
    </row>
    <row r="10" spans="1:14">
      <c r="A10" s="319"/>
      <c r="B10" s="320">
        <v>4</v>
      </c>
      <c r="C10" s="321">
        <v>1992</v>
      </c>
      <c r="D10" s="324">
        <v>547541563</v>
      </c>
      <c r="E10" s="324">
        <v>84417272</v>
      </c>
      <c r="F10" s="324">
        <v>38474514</v>
      </c>
      <c r="G10" s="324">
        <v>131150671</v>
      </c>
      <c r="H10" s="324">
        <v>109792934</v>
      </c>
      <c r="I10" s="324">
        <v>49179209</v>
      </c>
      <c r="J10" s="324">
        <v>134526963</v>
      </c>
      <c r="K10" s="324">
        <v>213729350</v>
      </c>
      <c r="L10" s="324">
        <v>454593504</v>
      </c>
      <c r="M10" s="344"/>
      <c r="N10" s="344"/>
    </row>
    <row r="11" spans="1:14">
      <c r="A11" s="319"/>
      <c r="B11" s="320">
        <v>5</v>
      </c>
      <c r="C11" s="321">
        <v>1993</v>
      </c>
      <c r="D11" s="324">
        <v>592160571</v>
      </c>
      <c r="E11" s="324">
        <v>95458109</v>
      </c>
      <c r="F11" s="324">
        <v>44048950</v>
      </c>
      <c r="G11" s="324">
        <v>135303512</v>
      </c>
      <c r="H11" s="324">
        <v>101642344</v>
      </c>
      <c r="I11" s="324">
        <v>84883724</v>
      </c>
      <c r="J11" s="324">
        <v>130823932</v>
      </c>
      <c r="K11" s="324">
        <v>226932966</v>
      </c>
      <c r="L11" s="324">
        <v>464433090</v>
      </c>
      <c r="M11" s="344"/>
      <c r="N11" s="344"/>
    </row>
    <row r="12" spans="1:14">
      <c r="A12" s="319"/>
      <c r="B12" s="320">
        <v>6</v>
      </c>
      <c r="C12" s="321">
        <v>1994</v>
      </c>
      <c r="D12" s="324">
        <v>610097092</v>
      </c>
      <c r="E12" s="324">
        <v>98103436</v>
      </c>
      <c r="F12" s="324">
        <v>42524862</v>
      </c>
      <c r="G12" s="324">
        <v>137275944</v>
      </c>
      <c r="H12" s="324">
        <v>107444675</v>
      </c>
      <c r="I12" s="324">
        <v>95069791</v>
      </c>
      <c r="J12" s="324">
        <v>129678384</v>
      </c>
      <c r="K12" s="324">
        <v>230100346</v>
      </c>
      <c r="L12" s="324">
        <v>470464728</v>
      </c>
      <c r="M12" s="344"/>
      <c r="N12" s="344"/>
    </row>
    <row r="13" spans="1:14">
      <c r="A13" s="319"/>
      <c r="B13" s="320">
        <v>7</v>
      </c>
      <c r="C13" s="321">
        <v>1995</v>
      </c>
      <c r="D13" s="324">
        <v>583931004</v>
      </c>
      <c r="E13" s="324">
        <v>104134808</v>
      </c>
      <c r="F13" s="324">
        <v>43932339</v>
      </c>
      <c r="G13" s="324">
        <v>148426343</v>
      </c>
      <c r="H13" s="324">
        <v>105363563</v>
      </c>
      <c r="I13" s="324">
        <v>54449605</v>
      </c>
      <c r="J13" s="324">
        <v>127624346</v>
      </c>
      <c r="K13" s="324">
        <v>241025877</v>
      </c>
      <c r="L13" s="324">
        <v>531139783.99999994</v>
      </c>
      <c r="M13" s="344"/>
      <c r="N13" s="344"/>
    </row>
    <row r="14" spans="1:14">
      <c r="A14" s="319"/>
      <c r="B14" s="320">
        <v>8</v>
      </c>
      <c r="C14" s="321">
        <v>1996</v>
      </c>
      <c r="D14" s="324">
        <v>586445637</v>
      </c>
      <c r="E14" s="324">
        <v>106604933</v>
      </c>
      <c r="F14" s="324">
        <v>41136469</v>
      </c>
      <c r="G14" s="324">
        <v>149448722</v>
      </c>
      <c r="H14" s="324">
        <v>108037282</v>
      </c>
      <c r="I14" s="324">
        <v>60358494</v>
      </c>
      <c r="J14" s="324">
        <v>120859737</v>
      </c>
      <c r="K14" s="324">
        <v>237263368</v>
      </c>
      <c r="L14" s="324">
        <v>577247243</v>
      </c>
      <c r="M14" s="344"/>
      <c r="N14" s="344"/>
    </row>
    <row r="15" spans="1:14">
      <c r="A15" s="319"/>
      <c r="B15" s="320">
        <v>9</v>
      </c>
      <c r="C15" s="321">
        <v>1997</v>
      </c>
      <c r="D15" s="324">
        <v>613515969</v>
      </c>
      <c r="E15" s="324">
        <v>111060858</v>
      </c>
      <c r="F15" s="324">
        <v>40020569</v>
      </c>
      <c r="G15" s="324">
        <v>150512996</v>
      </c>
      <c r="H15" s="324">
        <v>113207544</v>
      </c>
      <c r="I15" s="324">
        <v>61389262</v>
      </c>
      <c r="J15" s="324">
        <v>137324740</v>
      </c>
      <c r="K15" s="324">
        <v>253058406</v>
      </c>
      <c r="L15" s="324">
        <v>638887264</v>
      </c>
      <c r="M15" s="344"/>
      <c r="N15" s="344"/>
    </row>
    <row r="16" spans="1:14">
      <c r="A16" s="319"/>
      <c r="B16" s="320">
        <v>10</v>
      </c>
      <c r="C16" s="321">
        <v>1998</v>
      </c>
      <c r="D16" s="324">
        <v>692508344</v>
      </c>
      <c r="E16" s="324">
        <v>106017383</v>
      </c>
      <c r="F16" s="324">
        <v>48698241</v>
      </c>
      <c r="G16" s="324">
        <v>185360408</v>
      </c>
      <c r="H16" s="324">
        <v>119668370</v>
      </c>
      <c r="I16" s="324">
        <v>67761859</v>
      </c>
      <c r="J16" s="324">
        <v>165002083</v>
      </c>
      <c r="K16" s="324">
        <v>300639174</v>
      </c>
      <c r="L16" s="324">
        <v>734463512</v>
      </c>
      <c r="M16" s="344"/>
      <c r="N16" s="344"/>
    </row>
    <row r="17" spans="1:19">
      <c r="A17" s="319"/>
      <c r="B17" s="320">
        <v>11</v>
      </c>
      <c r="C17" s="321">
        <v>1999</v>
      </c>
      <c r="D17" s="324">
        <v>713945769</v>
      </c>
      <c r="E17" s="324">
        <v>113354848</v>
      </c>
      <c r="F17" s="324">
        <v>43200441</v>
      </c>
      <c r="G17" s="324">
        <v>187084689</v>
      </c>
      <c r="H17" s="324">
        <v>131045368</v>
      </c>
      <c r="I17" s="324">
        <v>82518340</v>
      </c>
      <c r="J17" s="324">
        <v>156742083</v>
      </c>
      <c r="K17" s="324">
        <v>312851930</v>
      </c>
      <c r="L17" s="324">
        <v>815786516</v>
      </c>
      <c r="M17" s="344"/>
      <c r="N17" s="344"/>
    </row>
    <row r="18" spans="1:19">
      <c r="A18" s="319"/>
      <c r="B18" s="320">
        <v>12</v>
      </c>
      <c r="C18" s="321">
        <v>2000</v>
      </c>
      <c r="D18" s="324">
        <v>679621013</v>
      </c>
      <c r="E18" s="324">
        <v>102571511</v>
      </c>
      <c r="F18" s="324">
        <v>52505747</v>
      </c>
      <c r="G18" s="324">
        <v>177037044</v>
      </c>
      <c r="H18" s="324">
        <v>111411672</v>
      </c>
      <c r="I18" s="324">
        <v>89688099</v>
      </c>
      <c r="J18" s="324">
        <v>146406940</v>
      </c>
      <c r="K18" s="324">
        <v>269907710</v>
      </c>
      <c r="L18" s="324">
        <v>870480695</v>
      </c>
      <c r="M18" s="344"/>
      <c r="N18" s="344"/>
    </row>
    <row r="19" spans="1:19">
      <c r="A19" s="319"/>
      <c r="B19" s="320">
        <v>13</v>
      </c>
      <c r="C19" s="321">
        <v>2001</v>
      </c>
      <c r="D19" s="324">
        <v>681138546</v>
      </c>
      <c r="E19" s="324">
        <v>100428400</v>
      </c>
      <c r="F19" s="324">
        <v>54074889</v>
      </c>
      <c r="G19" s="324">
        <v>171906287</v>
      </c>
      <c r="H19" s="324">
        <v>115669620</v>
      </c>
      <c r="I19" s="324">
        <v>95906536</v>
      </c>
      <c r="J19" s="324">
        <v>143152814</v>
      </c>
      <c r="K19" s="324">
        <v>272289489</v>
      </c>
      <c r="L19" s="324">
        <v>939752814</v>
      </c>
      <c r="M19" s="344"/>
      <c r="N19" s="344"/>
    </row>
    <row r="20" spans="1:19">
      <c r="A20" s="319"/>
      <c r="B20" s="320">
        <v>14</v>
      </c>
      <c r="C20" s="321">
        <v>2002</v>
      </c>
      <c r="D20" s="324">
        <v>651833804</v>
      </c>
      <c r="E20" s="324">
        <v>91863264</v>
      </c>
      <c r="F20" s="324">
        <v>47862471</v>
      </c>
      <c r="G20" s="324">
        <v>156061562</v>
      </c>
      <c r="H20" s="324">
        <v>116154016</v>
      </c>
      <c r="I20" s="324">
        <v>105281943</v>
      </c>
      <c r="J20" s="324">
        <v>134610548</v>
      </c>
      <c r="K20" s="324">
        <v>238557782</v>
      </c>
      <c r="L20" s="324">
        <v>996994189</v>
      </c>
      <c r="M20" s="344"/>
      <c r="N20" s="344"/>
      <c r="S20" s="344"/>
    </row>
    <row r="21" spans="1:19">
      <c r="A21" s="319"/>
      <c r="B21" s="320">
        <v>15</v>
      </c>
      <c r="C21" s="321">
        <v>2003</v>
      </c>
      <c r="D21" s="324">
        <v>606106854</v>
      </c>
      <c r="E21" s="324">
        <v>73675548</v>
      </c>
      <c r="F21" s="324">
        <v>55119678</v>
      </c>
      <c r="G21" s="324">
        <v>130559788</v>
      </c>
      <c r="H21" s="324">
        <v>111050466</v>
      </c>
      <c r="I21" s="324">
        <v>107849933</v>
      </c>
      <c r="J21" s="324">
        <v>127851441</v>
      </c>
      <c r="K21" s="324">
        <v>196484880</v>
      </c>
      <c r="L21" s="324">
        <v>1031533050.9999999</v>
      </c>
      <c r="M21" s="344"/>
      <c r="N21" s="344"/>
    </row>
    <row r="22" spans="1:19">
      <c r="A22" s="319"/>
      <c r="B22" s="320">
        <v>16</v>
      </c>
      <c r="C22" s="321">
        <v>2004</v>
      </c>
      <c r="D22" s="324">
        <v>579476279</v>
      </c>
      <c r="E22" s="324">
        <v>62859249</v>
      </c>
      <c r="F22" s="324">
        <v>54275925</v>
      </c>
      <c r="G22" s="324">
        <v>113046375</v>
      </c>
      <c r="H22" s="324">
        <v>111734105</v>
      </c>
      <c r="I22" s="324">
        <v>105661046</v>
      </c>
      <c r="J22" s="324">
        <v>131899579</v>
      </c>
      <c r="K22" s="324">
        <v>179663447</v>
      </c>
      <c r="L22" s="324">
        <v>1055345124</v>
      </c>
      <c r="M22" s="344"/>
      <c r="N22" s="344"/>
    </row>
    <row r="23" spans="1:19">
      <c r="A23" s="319"/>
      <c r="B23" s="320">
        <v>17</v>
      </c>
      <c r="C23" s="321">
        <v>2005</v>
      </c>
      <c r="D23" s="324">
        <v>549775942</v>
      </c>
      <c r="E23" s="324">
        <v>53755039</v>
      </c>
      <c r="F23" s="324">
        <v>51969415</v>
      </c>
      <c r="G23" s="324">
        <v>111598659</v>
      </c>
      <c r="H23" s="324">
        <v>104495010</v>
      </c>
      <c r="I23" s="324">
        <v>105656133</v>
      </c>
      <c r="J23" s="324">
        <v>122301686</v>
      </c>
      <c r="K23" s="324">
        <v>161524167</v>
      </c>
      <c r="L23" s="324">
        <v>1051766521</v>
      </c>
      <c r="M23" s="344"/>
      <c r="N23" s="344"/>
    </row>
    <row r="24" spans="1:19">
      <c r="A24" s="319"/>
      <c r="B24" s="320">
        <v>18</v>
      </c>
      <c r="C24" s="321">
        <v>2006</v>
      </c>
      <c r="D24" s="324">
        <v>525864453</v>
      </c>
      <c r="E24" s="324">
        <v>46139300</v>
      </c>
      <c r="F24" s="324">
        <v>57354985</v>
      </c>
      <c r="G24" s="324">
        <v>102413848</v>
      </c>
      <c r="H24" s="324">
        <v>95096003</v>
      </c>
      <c r="I24" s="324">
        <v>105648348</v>
      </c>
      <c r="J24" s="324">
        <v>119211969</v>
      </c>
      <c r="K24" s="324">
        <v>124687858</v>
      </c>
      <c r="L24" s="324">
        <v>1037232272</v>
      </c>
      <c r="M24" s="344"/>
      <c r="N24" s="344"/>
    </row>
    <row r="25" spans="1:19">
      <c r="A25" s="319"/>
      <c r="B25" s="320">
        <v>19</v>
      </c>
      <c r="C25" s="321">
        <v>2007</v>
      </c>
      <c r="D25" s="324">
        <v>514185122</v>
      </c>
      <c r="E25" s="324">
        <v>41013775</v>
      </c>
      <c r="F25" s="324">
        <v>53159141</v>
      </c>
      <c r="G25" s="324">
        <v>97379992</v>
      </c>
      <c r="H25" s="324">
        <v>95418942</v>
      </c>
      <c r="I25" s="324">
        <v>102995469</v>
      </c>
      <c r="J25" s="324">
        <v>124217803</v>
      </c>
      <c r="K25" s="324">
        <v>118065699</v>
      </c>
      <c r="L25" s="324">
        <v>1022978183</v>
      </c>
      <c r="M25" s="344"/>
      <c r="N25" s="344"/>
    </row>
    <row r="26" spans="1:19">
      <c r="A26" s="319"/>
      <c r="B26" s="320">
        <v>20</v>
      </c>
      <c r="C26" s="321">
        <v>2008</v>
      </c>
      <c r="D26" s="324">
        <v>507094946</v>
      </c>
      <c r="E26" s="324">
        <v>37828780</v>
      </c>
      <c r="F26" s="324">
        <v>48029115</v>
      </c>
      <c r="G26" s="324">
        <v>97573808</v>
      </c>
      <c r="H26" s="324">
        <v>91830560</v>
      </c>
      <c r="I26" s="324">
        <v>105887573</v>
      </c>
      <c r="J26" s="324">
        <v>125945110</v>
      </c>
      <c r="K26" s="324">
        <v>114204010</v>
      </c>
      <c r="L26" s="324">
        <v>1003552326</v>
      </c>
      <c r="M26" s="344"/>
      <c r="N26" s="344"/>
    </row>
    <row r="27" spans="1:19">
      <c r="A27" s="319"/>
      <c r="B27" s="320">
        <v>21</v>
      </c>
      <c r="C27" s="321">
        <v>2009</v>
      </c>
      <c r="D27" s="324">
        <v>575066112</v>
      </c>
      <c r="E27" s="324">
        <v>45019908</v>
      </c>
      <c r="F27" s="324">
        <v>69489123</v>
      </c>
      <c r="G27" s="324">
        <v>104280255</v>
      </c>
      <c r="H27" s="324">
        <v>93173326</v>
      </c>
      <c r="I27" s="324">
        <v>103306470</v>
      </c>
      <c r="J27" s="324">
        <v>159797030</v>
      </c>
      <c r="K27" s="324">
        <v>131608669</v>
      </c>
      <c r="L27" s="324">
        <v>1009177765</v>
      </c>
      <c r="M27" s="344"/>
      <c r="N27" s="344"/>
    </row>
    <row r="28" spans="1:19">
      <c r="A28" s="319"/>
      <c r="B28" s="320">
        <v>22</v>
      </c>
      <c r="C28" s="321">
        <v>2010</v>
      </c>
      <c r="D28" s="324">
        <v>547087959</v>
      </c>
      <c r="E28" s="324">
        <v>41542038</v>
      </c>
      <c r="F28" s="324">
        <v>72249620</v>
      </c>
      <c r="G28" s="324">
        <v>97247425</v>
      </c>
      <c r="H28" s="324">
        <v>91162140</v>
      </c>
      <c r="I28" s="324">
        <v>110037918</v>
      </c>
      <c r="J28" s="324">
        <v>134848818</v>
      </c>
      <c r="K28" s="324">
        <v>130114768</v>
      </c>
      <c r="L28" s="324">
        <v>1007394251</v>
      </c>
      <c r="M28" s="344"/>
      <c r="N28" s="344"/>
    </row>
    <row r="29" spans="1:19">
      <c r="A29" s="319"/>
      <c r="B29" s="320">
        <v>23</v>
      </c>
      <c r="C29" s="321">
        <v>2011</v>
      </c>
      <c r="D29" s="324">
        <v>535567938</v>
      </c>
      <c r="E29" s="324">
        <v>44590129</v>
      </c>
      <c r="F29" s="324">
        <v>77021821</v>
      </c>
      <c r="G29" s="324">
        <v>85091137</v>
      </c>
      <c r="H29" s="324">
        <v>91048812</v>
      </c>
      <c r="I29" s="324">
        <v>101085981</v>
      </c>
      <c r="J29" s="324">
        <v>136730058</v>
      </c>
      <c r="K29" s="324">
        <v>116344682</v>
      </c>
      <c r="L29" s="324">
        <v>994477347</v>
      </c>
      <c r="M29" s="344"/>
      <c r="N29" s="344"/>
    </row>
    <row r="30" spans="1:19">
      <c r="A30" s="319"/>
      <c r="B30" s="320">
        <v>24</v>
      </c>
      <c r="C30" s="321">
        <v>2012</v>
      </c>
      <c r="D30" s="324">
        <v>525197185</v>
      </c>
      <c r="E30" s="324">
        <v>40530987</v>
      </c>
      <c r="F30" s="324">
        <v>70623859</v>
      </c>
      <c r="G30" s="324">
        <v>87210862</v>
      </c>
      <c r="H30" s="324">
        <v>95511913</v>
      </c>
      <c r="I30" s="324">
        <v>95234853</v>
      </c>
      <c r="J30" s="324">
        <v>136084711</v>
      </c>
      <c r="K30" s="324">
        <v>117150129</v>
      </c>
      <c r="L30" s="324">
        <v>994216950</v>
      </c>
      <c r="M30" s="344"/>
      <c r="N30" s="344"/>
    </row>
    <row r="31" spans="1:19">
      <c r="A31" s="319"/>
      <c r="B31" s="320">
        <v>25</v>
      </c>
      <c r="C31" s="321">
        <v>2013</v>
      </c>
      <c r="D31" s="324">
        <v>523609799</v>
      </c>
      <c r="E31" s="324">
        <v>45757115</v>
      </c>
      <c r="F31" s="324">
        <v>66127680</v>
      </c>
      <c r="G31" s="324">
        <v>86196632</v>
      </c>
      <c r="H31" s="324">
        <v>91577705</v>
      </c>
      <c r="I31" s="324">
        <v>95154429</v>
      </c>
      <c r="J31" s="324">
        <v>138796238</v>
      </c>
      <c r="K31" s="324">
        <v>122153369</v>
      </c>
      <c r="L31" s="324">
        <v>991450080</v>
      </c>
      <c r="M31" s="344"/>
      <c r="N31" s="344"/>
    </row>
    <row r="32" spans="1:19">
      <c r="A32" s="319"/>
      <c r="B32" s="320">
        <v>26</v>
      </c>
      <c r="C32" s="321">
        <v>2014</v>
      </c>
      <c r="D32" s="324">
        <v>518558603</v>
      </c>
      <c r="E32" s="324">
        <v>42382142</v>
      </c>
      <c r="F32" s="324">
        <v>63996040</v>
      </c>
      <c r="G32" s="324">
        <v>81906129</v>
      </c>
      <c r="H32" s="324">
        <v>93912838</v>
      </c>
      <c r="I32" s="324">
        <v>94860606</v>
      </c>
      <c r="J32" s="324">
        <v>141500848</v>
      </c>
      <c r="K32" s="324">
        <v>119037730</v>
      </c>
      <c r="L32" s="324">
        <v>998874582</v>
      </c>
      <c r="M32" s="344"/>
      <c r="N32" s="344"/>
    </row>
    <row r="33" spans="1:14">
      <c r="A33" s="319"/>
      <c r="B33" s="320">
        <v>27</v>
      </c>
      <c r="C33" s="321">
        <v>2015</v>
      </c>
      <c r="D33" s="324">
        <v>501782562</v>
      </c>
      <c r="E33" s="324">
        <v>35322286</v>
      </c>
      <c r="F33" s="324">
        <v>59355191</v>
      </c>
      <c r="G33" s="324">
        <v>74422602</v>
      </c>
      <c r="H33" s="324">
        <v>93509271</v>
      </c>
      <c r="I33" s="324">
        <v>88470386</v>
      </c>
      <c r="J33" s="324">
        <f t="shared" ref="J33:J40" si="0">D33-SUM(E33:I33)</f>
        <v>150702826</v>
      </c>
      <c r="K33" s="324">
        <v>101009452</v>
      </c>
      <c r="L33" s="324">
        <v>998874582</v>
      </c>
      <c r="M33" s="344"/>
      <c r="N33" s="344"/>
    </row>
    <row r="34" spans="1:14">
      <c r="A34" s="319"/>
      <c r="B34" s="320">
        <v>28</v>
      </c>
      <c r="C34" s="321">
        <v>2016</v>
      </c>
      <c r="D34" s="324">
        <v>485721474</v>
      </c>
      <c r="E34" s="324">
        <v>35940418</v>
      </c>
      <c r="F34" s="324">
        <v>55755634</v>
      </c>
      <c r="G34" s="324">
        <v>76608915</v>
      </c>
      <c r="H34" s="324">
        <v>94675374</v>
      </c>
      <c r="I34" s="324">
        <v>76946367</v>
      </c>
      <c r="J34" s="324">
        <f t="shared" si="0"/>
        <v>145794766</v>
      </c>
      <c r="K34" s="324">
        <v>103270001</v>
      </c>
      <c r="L34" s="324">
        <v>983984698</v>
      </c>
    </row>
    <row r="35" spans="1:14">
      <c r="A35" s="319"/>
      <c r="B35" s="320">
        <v>29</v>
      </c>
      <c r="C35" s="321">
        <v>2017</v>
      </c>
      <c r="D35" s="324">
        <v>473608648</v>
      </c>
      <c r="E35" s="324">
        <v>35260677</v>
      </c>
      <c r="F35" s="324">
        <v>45698622</v>
      </c>
      <c r="G35" s="324">
        <v>72151067</v>
      </c>
      <c r="H35" s="324">
        <v>95913830</v>
      </c>
      <c r="I35" s="324">
        <v>88962628</v>
      </c>
      <c r="J35" s="324">
        <f t="shared" si="0"/>
        <v>135621824</v>
      </c>
      <c r="K35" s="324">
        <v>90977894</v>
      </c>
      <c r="L35" s="324">
        <v>977400589</v>
      </c>
    </row>
    <row r="36" spans="1:14">
      <c r="A36" s="319"/>
      <c r="B36" s="320">
        <v>30</v>
      </c>
      <c r="C36" s="321">
        <v>2018</v>
      </c>
      <c r="D36" s="324">
        <v>463359595</v>
      </c>
      <c r="E36" s="324">
        <v>36616164</v>
      </c>
      <c r="F36" s="324">
        <v>38345366</v>
      </c>
      <c r="G36" s="324">
        <v>74491194</v>
      </c>
      <c r="H36" s="324">
        <v>93476843</v>
      </c>
      <c r="I36" s="324">
        <v>81760916</v>
      </c>
      <c r="J36" s="324">
        <f t="shared" si="0"/>
        <v>138669112</v>
      </c>
      <c r="K36" s="324">
        <v>93968703</v>
      </c>
      <c r="L36" s="324">
        <v>955380561</v>
      </c>
    </row>
    <row r="37" spans="1:14">
      <c r="A37" s="319" t="s">
        <v>15</v>
      </c>
      <c r="B37" s="320">
        <v>1</v>
      </c>
      <c r="C37" s="321">
        <v>2019</v>
      </c>
      <c r="D37" s="324">
        <v>464501474</v>
      </c>
      <c r="E37" s="324">
        <v>38086168</v>
      </c>
      <c r="F37" s="324">
        <v>33077350</v>
      </c>
      <c r="G37" s="324">
        <v>82780216</v>
      </c>
      <c r="H37" s="324">
        <v>92008049</v>
      </c>
      <c r="I37" s="324">
        <v>80476127</v>
      </c>
      <c r="J37" s="324">
        <f t="shared" si="0"/>
        <v>138073564</v>
      </c>
      <c r="K37" s="324">
        <v>103763205</v>
      </c>
      <c r="L37" s="324">
        <v>940198039</v>
      </c>
    </row>
    <row r="38" spans="1:14">
      <c r="A38" s="319"/>
      <c r="B38" s="320">
        <v>2</v>
      </c>
      <c r="C38" s="321">
        <v>2020</v>
      </c>
      <c r="D38" s="324">
        <v>520565669</v>
      </c>
      <c r="E38" s="324">
        <v>42373100</v>
      </c>
      <c r="F38" s="324">
        <v>59764347</v>
      </c>
      <c r="G38" s="324">
        <v>86586391</v>
      </c>
      <c r="H38" s="324">
        <v>92643708</v>
      </c>
      <c r="I38" s="324">
        <v>75701313</v>
      </c>
      <c r="J38" s="324">
        <f t="shared" si="0"/>
        <v>163496810</v>
      </c>
      <c r="K38" s="324">
        <v>113222539</v>
      </c>
      <c r="L38" s="324">
        <v>926197502</v>
      </c>
    </row>
    <row r="39" spans="1:14">
      <c r="A39" s="319"/>
      <c r="B39" s="320">
        <v>3</v>
      </c>
      <c r="C39" s="321">
        <v>2021</v>
      </c>
      <c r="D39" s="324">
        <v>555639195</v>
      </c>
      <c r="E39" s="324">
        <v>42958657</v>
      </c>
      <c r="F39" s="324">
        <v>72679374</v>
      </c>
      <c r="G39" s="324">
        <v>86649077</v>
      </c>
      <c r="H39" s="324">
        <v>95129891</v>
      </c>
      <c r="I39" s="324">
        <v>74144958</v>
      </c>
      <c r="J39" s="324">
        <f t="shared" si="0"/>
        <v>184077238</v>
      </c>
      <c r="K39" s="324">
        <v>116547826</v>
      </c>
      <c r="L39" s="324">
        <v>914839643</v>
      </c>
    </row>
    <row r="40" spans="1:14">
      <c r="A40" s="319"/>
      <c r="B40" s="320">
        <v>4</v>
      </c>
      <c r="C40" s="321">
        <v>2022</v>
      </c>
      <c r="D40" s="324">
        <v>563955467</v>
      </c>
      <c r="E40" s="324">
        <v>41898245</v>
      </c>
      <c r="F40" s="324">
        <v>69441069</v>
      </c>
      <c r="G40" s="324">
        <v>82455286</v>
      </c>
      <c r="H40" s="324">
        <v>94254357</v>
      </c>
      <c r="I40" s="324">
        <v>86768159</v>
      </c>
      <c r="J40" s="324">
        <f t="shared" si="0"/>
        <v>189138351</v>
      </c>
      <c r="K40" s="324">
        <v>106313689</v>
      </c>
      <c r="L40" s="324">
        <v>885995537</v>
      </c>
    </row>
    <row r="41" spans="1:14">
      <c r="A41" s="345"/>
      <c r="B41" s="345"/>
      <c r="C41" s="345"/>
      <c r="D41" s="346"/>
      <c r="E41" s="347"/>
      <c r="F41" s="347"/>
      <c r="G41" s="347"/>
      <c r="H41" s="347"/>
      <c r="I41" s="347"/>
      <c r="J41" s="348"/>
      <c r="K41" s="347"/>
      <c r="L41" s="347"/>
    </row>
    <row r="42" spans="1:14">
      <c r="A42" s="336" t="s">
        <v>145</v>
      </c>
    </row>
  </sheetData>
  <mergeCells count="7">
    <mergeCell ref="A4:C4"/>
    <mergeCell ref="D4:D6"/>
    <mergeCell ref="E4:I4"/>
    <mergeCell ref="K4:K6"/>
    <mergeCell ref="L4:L6"/>
    <mergeCell ref="A5:C5"/>
    <mergeCell ref="A6:B6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80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120" zoomScaleNormal="120" zoomScaleSheetLayoutView="120" workbookViewId="0">
      <pane ySplit="6" topLeftCell="A7" activePane="bottomLeft" state="frozen"/>
      <selection pane="bottomLeft"/>
    </sheetView>
  </sheetViews>
  <sheetFormatPr defaultColWidth="9" defaultRowHeight="13.5" customHeight="1"/>
  <cols>
    <col min="1" max="2" width="4.36328125" style="313" customWidth="1"/>
    <col min="3" max="3" width="9" style="313"/>
    <col min="4" max="4" width="10.36328125" style="314" customWidth="1"/>
    <col min="5" max="9" width="10.36328125" style="311" customWidth="1"/>
    <col min="10" max="10" width="9" style="311" customWidth="1"/>
    <col min="11" max="16384" width="9" style="311"/>
  </cols>
  <sheetData>
    <row r="1" spans="1:10" ht="21.75" customHeight="1">
      <c r="A1" s="307" t="s">
        <v>134</v>
      </c>
      <c r="B1" s="308"/>
      <c r="C1" s="308"/>
      <c r="D1" s="309"/>
      <c r="E1" s="310"/>
      <c r="F1" s="310"/>
      <c r="G1" s="310"/>
      <c r="H1" s="310"/>
      <c r="I1" s="310"/>
      <c r="J1" s="310"/>
    </row>
    <row r="2" spans="1:10" ht="18" customHeight="1">
      <c r="A2" s="312" t="s">
        <v>158</v>
      </c>
      <c r="J2" s="315" t="s">
        <v>136</v>
      </c>
    </row>
    <row r="3" spans="1:10" ht="13.5" customHeight="1">
      <c r="A3" s="349"/>
      <c r="G3" s="315"/>
    </row>
    <row r="4" spans="1:10" s="351" customFormat="1" ht="13.5" customHeight="1">
      <c r="A4" s="635" t="s">
        <v>1</v>
      </c>
      <c r="B4" s="635"/>
      <c r="C4" s="635"/>
      <c r="D4" s="621" t="s">
        <v>159</v>
      </c>
      <c r="E4" s="619"/>
      <c r="F4" s="619"/>
      <c r="G4" s="619"/>
      <c r="H4" s="619"/>
      <c r="I4" s="350"/>
      <c r="J4" s="624" t="s">
        <v>160</v>
      </c>
    </row>
    <row r="5" spans="1:10" s="351" customFormat="1" ht="13.5" customHeight="1">
      <c r="A5" s="635" t="s">
        <v>11</v>
      </c>
      <c r="B5" s="635"/>
      <c r="C5" s="635"/>
      <c r="D5" s="622"/>
      <c r="E5" s="624" t="s">
        <v>161</v>
      </c>
      <c r="F5" s="624" t="s">
        <v>162</v>
      </c>
      <c r="G5" s="624" t="s">
        <v>163</v>
      </c>
      <c r="H5" s="624" t="s">
        <v>164</v>
      </c>
      <c r="I5" s="621" t="s">
        <v>165</v>
      </c>
      <c r="J5" s="636"/>
    </row>
    <row r="6" spans="1:10" s="351" customFormat="1" ht="13.5" customHeight="1">
      <c r="A6" s="635" t="s">
        <v>2</v>
      </c>
      <c r="B6" s="635"/>
      <c r="C6" s="352" t="s">
        <v>3</v>
      </c>
      <c r="D6" s="623"/>
      <c r="E6" s="634"/>
      <c r="F6" s="634"/>
      <c r="G6" s="634"/>
      <c r="H6" s="634"/>
      <c r="I6" s="632"/>
      <c r="J6" s="637"/>
    </row>
    <row r="7" spans="1:10" s="351" customFormat="1" ht="13.5" customHeight="1">
      <c r="A7" s="353" t="s">
        <v>166</v>
      </c>
      <c r="B7" s="354">
        <v>1</v>
      </c>
      <c r="C7" s="355">
        <v>1989</v>
      </c>
      <c r="D7" s="356">
        <v>315759</v>
      </c>
      <c r="E7" s="356">
        <v>65223</v>
      </c>
      <c r="F7" s="356">
        <v>113329</v>
      </c>
      <c r="G7" s="356">
        <v>35325</v>
      </c>
      <c r="H7" s="356">
        <v>27567</v>
      </c>
      <c r="I7" s="356">
        <v>74315</v>
      </c>
      <c r="J7" s="357">
        <v>0.40799999999999997</v>
      </c>
    </row>
    <row r="8" spans="1:10" s="351" customFormat="1" ht="13.5" customHeight="1">
      <c r="A8" s="353"/>
      <c r="B8" s="354">
        <v>2</v>
      </c>
      <c r="C8" s="355">
        <v>1990</v>
      </c>
      <c r="D8" s="356">
        <v>323967</v>
      </c>
      <c r="E8" s="356">
        <v>69965</v>
      </c>
      <c r="F8" s="356">
        <v>113065</v>
      </c>
      <c r="G8" s="356">
        <v>26475</v>
      </c>
      <c r="H8" s="356">
        <v>34594</v>
      </c>
      <c r="I8" s="356">
        <v>79868</v>
      </c>
      <c r="J8" s="357">
        <v>0.36499999999999999</v>
      </c>
    </row>
    <row r="9" spans="1:10" s="351" customFormat="1" ht="13.5" customHeight="1">
      <c r="A9" s="353"/>
      <c r="B9" s="354">
        <v>3</v>
      </c>
      <c r="C9" s="355">
        <v>1991</v>
      </c>
      <c r="D9" s="356">
        <v>356279</v>
      </c>
      <c r="E9" s="356">
        <v>72330</v>
      </c>
      <c r="F9" s="356">
        <v>121990</v>
      </c>
      <c r="G9" s="356">
        <v>27070</v>
      </c>
      <c r="H9" s="356">
        <v>46641</v>
      </c>
      <c r="I9" s="356">
        <v>88248</v>
      </c>
      <c r="J9" s="357">
        <v>0.34899999999999998</v>
      </c>
    </row>
    <row r="10" spans="1:10" s="351" customFormat="1" ht="13.5" customHeight="1">
      <c r="A10" s="353"/>
      <c r="B10" s="354">
        <v>4</v>
      </c>
      <c r="C10" s="355">
        <v>1992</v>
      </c>
      <c r="D10" s="356">
        <v>389433</v>
      </c>
      <c r="E10" s="356">
        <v>75786</v>
      </c>
      <c r="F10" s="356">
        <v>131936</v>
      </c>
      <c r="G10" s="356">
        <v>31794</v>
      </c>
      <c r="H10" s="356">
        <v>55710</v>
      </c>
      <c r="I10" s="356">
        <v>94207</v>
      </c>
      <c r="J10" s="357">
        <v>0.35199999999999998</v>
      </c>
    </row>
    <row r="11" spans="1:10" s="351" customFormat="1" ht="13.5" customHeight="1">
      <c r="A11" s="353"/>
      <c r="B11" s="354">
        <v>5</v>
      </c>
      <c r="C11" s="355">
        <v>1993</v>
      </c>
      <c r="D11" s="356">
        <v>420508</v>
      </c>
      <c r="E11" s="356">
        <v>77342</v>
      </c>
      <c r="F11" s="356">
        <v>133180</v>
      </c>
      <c r="G11" s="356">
        <v>40553</v>
      </c>
      <c r="H11" s="356">
        <v>66630</v>
      </c>
      <c r="I11" s="356">
        <v>102803</v>
      </c>
      <c r="J11" s="357">
        <v>0.35199999999999998</v>
      </c>
    </row>
    <row r="12" spans="1:10" s="351" customFormat="1" ht="13.5" customHeight="1">
      <c r="A12" s="353"/>
      <c r="B12" s="354">
        <v>6</v>
      </c>
      <c r="C12" s="355">
        <v>1994</v>
      </c>
      <c r="D12" s="356">
        <v>432078</v>
      </c>
      <c r="E12" s="356">
        <v>75012</v>
      </c>
      <c r="F12" s="356">
        <v>131592</v>
      </c>
      <c r="G12" s="356">
        <v>41117</v>
      </c>
      <c r="H12" s="356">
        <v>78424</v>
      </c>
      <c r="I12" s="356">
        <v>105933</v>
      </c>
      <c r="J12" s="357">
        <v>0.35299999999999998</v>
      </c>
    </row>
    <row r="13" spans="1:10" s="351" customFormat="1" ht="13.5" customHeight="1">
      <c r="A13" s="353"/>
      <c r="B13" s="354">
        <v>7</v>
      </c>
      <c r="C13" s="355">
        <v>1995</v>
      </c>
      <c r="D13" s="356">
        <v>446705</v>
      </c>
      <c r="E13" s="356">
        <v>80046</v>
      </c>
      <c r="F13" s="356">
        <v>137097</v>
      </c>
      <c r="G13" s="356">
        <v>36780</v>
      </c>
      <c r="H13" s="356">
        <v>81755</v>
      </c>
      <c r="I13" s="356">
        <v>111027</v>
      </c>
      <c r="J13" s="357">
        <v>0.35799999999999998</v>
      </c>
    </row>
    <row r="14" spans="1:10" s="351" customFormat="1" ht="13.5" customHeight="1">
      <c r="A14" s="353"/>
      <c r="B14" s="354">
        <v>8</v>
      </c>
      <c r="C14" s="355">
        <v>1996</v>
      </c>
      <c r="D14" s="356">
        <v>451858</v>
      </c>
      <c r="E14" s="356">
        <v>82301</v>
      </c>
      <c r="F14" s="356">
        <v>141825</v>
      </c>
      <c r="G14" s="356">
        <v>39193</v>
      </c>
      <c r="H14" s="356">
        <v>81928</v>
      </c>
      <c r="I14" s="356">
        <v>106611</v>
      </c>
      <c r="J14" s="357">
        <v>0.36099999999999999</v>
      </c>
    </row>
    <row r="15" spans="1:10" s="351" customFormat="1" ht="13.5" customHeight="1">
      <c r="A15" s="353"/>
      <c r="B15" s="354">
        <v>9</v>
      </c>
      <c r="C15" s="355">
        <v>1997</v>
      </c>
      <c r="D15" s="356">
        <v>460694</v>
      </c>
      <c r="E15" s="356">
        <v>85130</v>
      </c>
      <c r="F15" s="356">
        <v>144688</v>
      </c>
      <c r="G15" s="356">
        <v>36545</v>
      </c>
      <c r="H15" s="356">
        <v>82482</v>
      </c>
      <c r="I15" s="356">
        <v>111849</v>
      </c>
      <c r="J15" s="357">
        <v>0.36199999999999999</v>
      </c>
    </row>
    <row r="16" spans="1:10" s="351" customFormat="1" ht="13.5" customHeight="1">
      <c r="A16" s="353"/>
      <c r="B16" s="354">
        <v>10</v>
      </c>
      <c r="C16" s="355">
        <v>1998</v>
      </c>
      <c r="D16" s="356">
        <v>479813</v>
      </c>
      <c r="E16" s="356">
        <v>84303</v>
      </c>
      <c r="F16" s="356">
        <v>150371</v>
      </c>
      <c r="G16" s="356">
        <v>44602</v>
      </c>
      <c r="H16" s="356">
        <v>82760</v>
      </c>
      <c r="I16" s="356">
        <v>117777</v>
      </c>
      <c r="J16" s="357">
        <v>0.36199999999999999</v>
      </c>
    </row>
    <row r="17" spans="1:10" s="351" customFormat="1" ht="13.5" customHeight="1">
      <c r="A17" s="353"/>
      <c r="B17" s="354">
        <v>11</v>
      </c>
      <c r="C17" s="355">
        <v>1999</v>
      </c>
      <c r="D17" s="356">
        <v>493988</v>
      </c>
      <c r="E17" s="356">
        <v>86799</v>
      </c>
      <c r="F17" s="356">
        <v>156481</v>
      </c>
      <c r="G17" s="356">
        <v>49827</v>
      </c>
      <c r="H17" s="356">
        <v>81930</v>
      </c>
      <c r="I17" s="356">
        <v>118951</v>
      </c>
      <c r="J17" s="357">
        <v>0.35899999999999999</v>
      </c>
    </row>
    <row r="18" spans="1:10" s="351" customFormat="1" ht="13.5" customHeight="1">
      <c r="A18" s="353"/>
      <c r="B18" s="354">
        <v>12</v>
      </c>
      <c r="C18" s="355">
        <v>2000</v>
      </c>
      <c r="D18" s="356">
        <v>459213</v>
      </c>
      <c r="E18" s="356">
        <v>84805</v>
      </c>
      <c r="F18" s="356">
        <v>159833</v>
      </c>
      <c r="G18" s="356">
        <v>34338</v>
      </c>
      <c r="H18" s="356">
        <v>69268</v>
      </c>
      <c r="I18" s="356">
        <v>110969</v>
      </c>
      <c r="J18" s="357">
        <v>0.35399999999999998</v>
      </c>
    </row>
    <row r="19" spans="1:10" s="351" customFormat="1" ht="13.5" customHeight="1">
      <c r="A19" s="353"/>
      <c r="B19" s="354">
        <v>13</v>
      </c>
      <c r="C19" s="355">
        <v>2001</v>
      </c>
      <c r="D19" s="356">
        <v>459959</v>
      </c>
      <c r="E19" s="356">
        <v>84653</v>
      </c>
      <c r="F19" s="356">
        <v>153429</v>
      </c>
      <c r="G19" s="356">
        <v>34055</v>
      </c>
      <c r="H19" s="356">
        <v>70678</v>
      </c>
      <c r="I19" s="356">
        <v>117144</v>
      </c>
      <c r="J19" s="357">
        <v>0.35499999999999998</v>
      </c>
    </row>
    <row r="20" spans="1:10" s="351" customFormat="1" ht="13.5" customHeight="1">
      <c r="A20" s="353"/>
      <c r="B20" s="354">
        <v>14</v>
      </c>
      <c r="C20" s="355">
        <v>2002</v>
      </c>
      <c r="D20" s="356">
        <v>448822</v>
      </c>
      <c r="E20" s="356">
        <v>82839</v>
      </c>
      <c r="F20" s="356">
        <v>146357</v>
      </c>
      <c r="G20" s="356">
        <v>29588</v>
      </c>
      <c r="H20" s="356">
        <v>69793</v>
      </c>
      <c r="I20" s="356">
        <v>120245</v>
      </c>
      <c r="J20" s="357">
        <v>0.36</v>
      </c>
    </row>
    <row r="21" spans="1:10" s="351" customFormat="1" ht="13.5" customHeight="1">
      <c r="A21" s="353"/>
      <c r="B21" s="354">
        <v>15</v>
      </c>
      <c r="C21" s="355">
        <v>2003</v>
      </c>
      <c r="D21" s="356">
        <v>444938</v>
      </c>
      <c r="E21" s="356">
        <v>79874</v>
      </c>
      <c r="F21" s="356">
        <v>140413</v>
      </c>
      <c r="G21" s="356">
        <v>34481</v>
      </c>
      <c r="H21" s="356">
        <v>74890</v>
      </c>
      <c r="I21" s="356">
        <v>115280</v>
      </c>
      <c r="J21" s="357">
        <v>0.36499999999999999</v>
      </c>
    </row>
    <row r="22" spans="1:10" s="351" customFormat="1" ht="13.5" customHeight="1">
      <c r="A22" s="353"/>
      <c r="B22" s="354">
        <v>16</v>
      </c>
      <c r="C22" s="355">
        <v>2004</v>
      </c>
      <c r="D22" s="356">
        <v>456693</v>
      </c>
      <c r="E22" s="356">
        <v>79138</v>
      </c>
      <c r="F22" s="356">
        <v>136538</v>
      </c>
      <c r="G22" s="356">
        <v>32047</v>
      </c>
      <c r="H22" s="356">
        <v>70063</v>
      </c>
      <c r="I22" s="356">
        <v>138907</v>
      </c>
      <c r="J22" s="357">
        <v>0.37</v>
      </c>
    </row>
    <row r="23" spans="1:10" s="351" customFormat="1" ht="13.5" customHeight="1">
      <c r="A23" s="353"/>
      <c r="B23" s="354">
        <v>17</v>
      </c>
      <c r="C23" s="355">
        <v>2005</v>
      </c>
      <c r="D23" s="356">
        <v>428520</v>
      </c>
      <c r="E23" s="356">
        <v>79647</v>
      </c>
      <c r="F23" s="356">
        <v>143979</v>
      </c>
      <c r="G23" s="356">
        <v>37640</v>
      </c>
      <c r="H23" s="356">
        <v>61480</v>
      </c>
      <c r="I23" s="356">
        <v>105774</v>
      </c>
      <c r="J23" s="357">
        <v>0.38</v>
      </c>
    </row>
    <row r="24" spans="1:10" s="351" customFormat="1" ht="13.5" customHeight="1">
      <c r="A24" s="353"/>
      <c r="B24" s="354">
        <v>18</v>
      </c>
      <c r="C24" s="355">
        <v>2006</v>
      </c>
      <c r="D24" s="356">
        <v>421362</v>
      </c>
      <c r="E24" s="356">
        <v>78663</v>
      </c>
      <c r="F24" s="356">
        <v>141953</v>
      </c>
      <c r="G24" s="356">
        <v>40442</v>
      </c>
      <c r="H24" s="356">
        <v>58009</v>
      </c>
      <c r="I24" s="356">
        <v>102295</v>
      </c>
      <c r="J24" s="357">
        <v>0.39</v>
      </c>
    </row>
    <row r="25" spans="1:10" s="351" customFormat="1" ht="13.5" customHeight="1">
      <c r="A25" s="353"/>
      <c r="B25" s="354">
        <v>19</v>
      </c>
      <c r="C25" s="355">
        <v>2007</v>
      </c>
      <c r="D25" s="356">
        <v>409988</v>
      </c>
      <c r="E25" s="356">
        <v>85406</v>
      </c>
      <c r="F25" s="356">
        <v>141722</v>
      </c>
      <c r="G25" s="356">
        <v>43509</v>
      </c>
      <c r="H25" s="356">
        <v>46513</v>
      </c>
      <c r="I25" s="356">
        <v>92838</v>
      </c>
      <c r="J25" s="357">
        <v>0.40100000000000002</v>
      </c>
    </row>
    <row r="26" spans="1:10" s="351" customFormat="1" ht="13.5" customHeight="1">
      <c r="A26" s="353"/>
      <c r="B26" s="354">
        <v>20</v>
      </c>
      <c r="C26" s="355">
        <v>2008</v>
      </c>
      <c r="D26" s="356">
        <v>414509</v>
      </c>
      <c r="E26" s="356">
        <v>86470</v>
      </c>
      <c r="F26" s="356">
        <v>147357</v>
      </c>
      <c r="G26" s="356">
        <v>51107</v>
      </c>
      <c r="H26" s="356">
        <v>46308</v>
      </c>
      <c r="I26" s="356">
        <v>83267</v>
      </c>
      <c r="J26" s="357">
        <v>0.40500000000000003</v>
      </c>
    </row>
    <row r="27" spans="1:10" s="351" customFormat="1" ht="13.5" customHeight="1">
      <c r="A27" s="353"/>
      <c r="B27" s="354">
        <v>21</v>
      </c>
      <c r="C27" s="355">
        <v>2009</v>
      </c>
      <c r="D27" s="356">
        <v>445218</v>
      </c>
      <c r="E27" s="356">
        <v>82500</v>
      </c>
      <c r="F27" s="356">
        <v>150272</v>
      </c>
      <c r="G27" s="356">
        <v>64011</v>
      </c>
      <c r="H27" s="356">
        <v>54730</v>
      </c>
      <c r="I27" s="356">
        <v>93705</v>
      </c>
      <c r="J27" s="357">
        <v>0.39900000000000002</v>
      </c>
    </row>
    <row r="28" spans="1:10" s="351" customFormat="1" ht="13.5" customHeight="1">
      <c r="A28" s="353"/>
      <c r="B28" s="354">
        <v>22</v>
      </c>
      <c r="C28" s="355">
        <v>2010</v>
      </c>
      <c r="D28" s="356">
        <v>463779</v>
      </c>
      <c r="E28" s="356">
        <v>82657</v>
      </c>
      <c r="F28" s="356">
        <v>158327</v>
      </c>
      <c r="G28" s="356">
        <v>72194</v>
      </c>
      <c r="H28" s="356">
        <v>60418</v>
      </c>
      <c r="I28" s="356">
        <v>90184</v>
      </c>
      <c r="J28" s="357">
        <v>0.38500000000000001</v>
      </c>
    </row>
    <row r="29" spans="1:10" s="351" customFormat="1" ht="13.5" customHeight="1">
      <c r="A29" s="353"/>
      <c r="B29" s="354">
        <v>23</v>
      </c>
      <c r="C29" s="355">
        <v>2011</v>
      </c>
      <c r="D29" s="356">
        <v>440614</v>
      </c>
      <c r="E29" s="356">
        <v>82798</v>
      </c>
      <c r="F29" s="356">
        <v>159185</v>
      </c>
      <c r="G29" s="356">
        <v>49263</v>
      </c>
      <c r="H29" s="356">
        <v>51138</v>
      </c>
      <c r="I29" s="356">
        <v>98230</v>
      </c>
      <c r="J29" s="357">
        <v>0.38</v>
      </c>
    </row>
    <row r="30" spans="1:10" s="351" customFormat="1" ht="13.5" customHeight="1">
      <c r="A30" s="353"/>
      <c r="B30" s="354">
        <v>24</v>
      </c>
      <c r="C30" s="355">
        <v>2012</v>
      </c>
      <c r="D30" s="356">
        <v>423104</v>
      </c>
      <c r="E30" s="356">
        <v>82567</v>
      </c>
      <c r="F30" s="356">
        <v>158620</v>
      </c>
      <c r="G30" s="356">
        <v>43919</v>
      </c>
      <c r="H30" s="356">
        <v>53770</v>
      </c>
      <c r="I30" s="356">
        <v>84228</v>
      </c>
      <c r="J30" s="357">
        <v>0.37</v>
      </c>
    </row>
    <row r="31" spans="1:10" s="351" customFormat="1" ht="13.5" customHeight="1">
      <c r="A31" s="353"/>
      <c r="B31" s="354">
        <v>25</v>
      </c>
      <c r="C31" s="355">
        <v>2013</v>
      </c>
      <c r="D31" s="356">
        <v>433924</v>
      </c>
      <c r="E31" s="356">
        <v>82910</v>
      </c>
      <c r="F31" s="356">
        <v>159052</v>
      </c>
      <c r="G31" s="356">
        <v>54464</v>
      </c>
      <c r="H31" s="356">
        <v>54326</v>
      </c>
      <c r="I31" s="356">
        <v>83172</v>
      </c>
      <c r="J31" s="357">
        <v>0.375</v>
      </c>
    </row>
    <row r="32" spans="1:10" s="351" customFormat="1" ht="13.5" customHeight="1">
      <c r="A32" s="353"/>
      <c r="B32" s="354">
        <v>26</v>
      </c>
      <c r="C32" s="355">
        <v>2014</v>
      </c>
      <c r="D32" s="356">
        <v>446922</v>
      </c>
      <c r="E32" s="356">
        <v>84630</v>
      </c>
      <c r="F32" s="356">
        <v>156483</v>
      </c>
      <c r="G32" s="356">
        <v>54539</v>
      </c>
      <c r="H32" s="356">
        <v>58247</v>
      </c>
      <c r="I32" s="356">
        <v>93023</v>
      </c>
      <c r="J32" s="357">
        <v>0.38</v>
      </c>
    </row>
    <row r="33" spans="1:10" s="351" customFormat="1" ht="13.5" customHeight="1">
      <c r="A33" s="353"/>
      <c r="B33" s="354">
        <v>27</v>
      </c>
      <c r="C33" s="355">
        <v>2015</v>
      </c>
      <c r="D33" s="356">
        <v>456030</v>
      </c>
      <c r="E33" s="356">
        <v>83755</v>
      </c>
      <c r="F33" s="356">
        <v>154959</v>
      </c>
      <c r="G33" s="356">
        <v>53824</v>
      </c>
      <c r="H33" s="356">
        <v>62275</v>
      </c>
      <c r="I33" s="356">
        <f t="shared" ref="I33:I40" si="0">D33-SUM(E33:H33)</f>
        <v>101217</v>
      </c>
      <c r="J33" s="357">
        <v>0.38</v>
      </c>
    </row>
    <row r="34" spans="1:10" s="351" customFormat="1" ht="13.5" customHeight="1">
      <c r="A34" s="353"/>
      <c r="B34" s="354">
        <v>28</v>
      </c>
      <c r="C34" s="355">
        <v>2016</v>
      </c>
      <c r="D34" s="356">
        <v>433898</v>
      </c>
      <c r="E34" s="356">
        <v>84439</v>
      </c>
      <c r="F34" s="356">
        <v>150892</v>
      </c>
      <c r="G34" s="356">
        <v>52866</v>
      </c>
      <c r="H34" s="356">
        <v>50105</v>
      </c>
      <c r="I34" s="356">
        <f t="shared" si="0"/>
        <v>95596</v>
      </c>
      <c r="J34" s="357">
        <v>0.38</v>
      </c>
    </row>
    <row r="35" spans="1:10" s="351" customFormat="1" ht="13.5" customHeight="1">
      <c r="A35" s="353"/>
      <c r="B35" s="354">
        <v>29</v>
      </c>
      <c r="C35" s="355">
        <v>2017</v>
      </c>
      <c r="D35" s="356">
        <v>433891</v>
      </c>
      <c r="E35" s="356">
        <v>85808</v>
      </c>
      <c r="F35" s="356">
        <v>145722</v>
      </c>
      <c r="G35" s="356">
        <v>50618</v>
      </c>
      <c r="H35" s="356">
        <v>48920</v>
      </c>
      <c r="I35" s="356">
        <f t="shared" si="0"/>
        <v>102823</v>
      </c>
      <c r="J35" s="357">
        <v>0.39</v>
      </c>
    </row>
    <row r="36" spans="1:10" s="351" customFormat="1" ht="13.5" customHeight="1">
      <c r="A36" s="353"/>
      <c r="B36" s="354">
        <v>30</v>
      </c>
      <c r="C36" s="355">
        <v>2018</v>
      </c>
      <c r="D36" s="356">
        <v>431463</v>
      </c>
      <c r="E36" s="356">
        <v>86285</v>
      </c>
      <c r="F36" s="356">
        <v>143198</v>
      </c>
      <c r="G36" s="356">
        <v>52146</v>
      </c>
      <c r="H36" s="356">
        <v>48886</v>
      </c>
      <c r="I36" s="356">
        <f t="shared" si="0"/>
        <v>100948</v>
      </c>
      <c r="J36" s="357">
        <v>0.39</v>
      </c>
    </row>
    <row r="37" spans="1:10" s="351" customFormat="1" ht="13.5" customHeight="1">
      <c r="A37" s="353" t="s">
        <v>15</v>
      </c>
      <c r="B37" s="354">
        <v>1</v>
      </c>
      <c r="C37" s="355">
        <v>2019</v>
      </c>
      <c r="D37" s="356">
        <v>445555</v>
      </c>
      <c r="E37" s="356">
        <v>88274</v>
      </c>
      <c r="F37" s="356">
        <v>142980</v>
      </c>
      <c r="G37" s="356">
        <v>56499</v>
      </c>
      <c r="H37" s="356">
        <v>55271</v>
      </c>
      <c r="I37" s="356">
        <f t="shared" si="0"/>
        <v>102531</v>
      </c>
      <c r="J37" s="357">
        <v>0.39</v>
      </c>
    </row>
    <row r="38" spans="1:10" s="351" customFormat="1" ht="13.5" customHeight="1">
      <c r="A38" s="353"/>
      <c r="B38" s="354">
        <v>2</v>
      </c>
      <c r="C38" s="355">
        <v>2020</v>
      </c>
      <c r="D38" s="356">
        <v>536361</v>
      </c>
      <c r="E38" s="356">
        <v>86649</v>
      </c>
      <c r="F38" s="356">
        <v>142594</v>
      </c>
      <c r="G38" s="356">
        <v>143246</v>
      </c>
      <c r="H38" s="356">
        <v>58709</v>
      </c>
      <c r="I38" s="356">
        <f t="shared" si="0"/>
        <v>105163</v>
      </c>
      <c r="J38" s="357">
        <v>0.4</v>
      </c>
    </row>
    <row r="39" spans="1:10" s="351" customFormat="1" ht="13.5" customHeight="1">
      <c r="A39" s="353"/>
      <c r="B39" s="354">
        <v>3</v>
      </c>
      <c r="C39" s="355">
        <v>2021</v>
      </c>
      <c r="D39" s="356">
        <v>498264</v>
      </c>
      <c r="E39" s="356">
        <v>86312</v>
      </c>
      <c r="F39" s="356">
        <v>154960</v>
      </c>
      <c r="G39" s="356">
        <v>97518</v>
      </c>
      <c r="H39" s="356">
        <v>53996</v>
      </c>
      <c r="I39" s="356">
        <f t="shared" si="0"/>
        <v>105478</v>
      </c>
      <c r="J39" s="357">
        <v>0.39</v>
      </c>
    </row>
    <row r="40" spans="1:10" s="351" customFormat="1" ht="13.5" customHeight="1">
      <c r="A40" s="358"/>
      <c r="B40" s="359">
        <v>4</v>
      </c>
      <c r="C40" s="360">
        <v>2022</v>
      </c>
      <c r="D40" s="361">
        <v>483494</v>
      </c>
      <c r="E40" s="361">
        <v>88355</v>
      </c>
      <c r="F40" s="361">
        <v>151792</v>
      </c>
      <c r="G40" s="361">
        <v>83556</v>
      </c>
      <c r="H40" s="361">
        <v>41268</v>
      </c>
      <c r="I40" s="356">
        <f t="shared" si="0"/>
        <v>118523</v>
      </c>
      <c r="J40" s="362">
        <v>0.39</v>
      </c>
    </row>
    <row r="41" spans="1:10" s="351" customFormat="1" ht="13.5" customHeight="1">
      <c r="A41" s="363"/>
      <c r="B41" s="363"/>
      <c r="C41" s="363"/>
      <c r="D41" s="364"/>
      <c r="E41" s="364"/>
      <c r="F41" s="364"/>
      <c r="G41" s="364"/>
      <c r="H41" s="364"/>
      <c r="I41" s="364"/>
      <c r="J41" s="363"/>
    </row>
    <row r="42" spans="1:10" s="351" customFormat="1" ht="13.5" customHeight="1">
      <c r="A42" s="365" t="s">
        <v>167</v>
      </c>
    </row>
  </sheetData>
  <mergeCells count="11">
    <mergeCell ref="A6:B6"/>
    <mergeCell ref="A4:C4"/>
    <mergeCell ref="D4:D6"/>
    <mergeCell ref="E4:H4"/>
    <mergeCell ref="J4:J6"/>
    <mergeCell ref="A5:C5"/>
    <mergeCell ref="E5:E6"/>
    <mergeCell ref="F5:F6"/>
    <mergeCell ref="G5:G6"/>
    <mergeCell ref="H5:H6"/>
    <mergeCell ref="I5:I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120" zoomScaleNormal="120" zoomScaleSheetLayoutView="120" workbookViewId="0">
      <pane ySplit="6" topLeftCell="A7" activePane="bottomLeft" state="frozen"/>
      <selection pane="bottomLeft"/>
    </sheetView>
  </sheetViews>
  <sheetFormatPr defaultColWidth="9" defaultRowHeight="13.5" customHeight="1"/>
  <cols>
    <col min="1" max="2" width="4.36328125" style="313" customWidth="1"/>
    <col min="3" max="3" width="9" style="313"/>
    <col min="4" max="4" width="10.36328125" style="338" customWidth="1"/>
    <col min="5" max="5" width="8.90625" style="311" customWidth="1"/>
    <col min="6" max="6" width="9.7265625" style="311" customWidth="1"/>
    <col min="7" max="7" width="11.7265625" style="311" customWidth="1"/>
    <col min="8" max="11" width="8.90625" style="311" customWidth="1"/>
    <col min="12" max="12" width="11" style="311" customWidth="1"/>
    <col min="13" max="13" width="10.36328125" style="311" customWidth="1"/>
    <col min="14" max="16384" width="9" style="311"/>
  </cols>
  <sheetData>
    <row r="1" spans="1:13" ht="21.75" customHeight="1">
      <c r="A1" s="307" t="s">
        <v>134</v>
      </c>
      <c r="B1" s="308"/>
      <c r="C1" s="308"/>
      <c r="D1" s="337"/>
      <c r="E1" s="310"/>
      <c r="F1" s="310"/>
      <c r="G1" s="310"/>
      <c r="H1" s="310"/>
      <c r="I1" s="310"/>
      <c r="J1" s="310"/>
      <c r="K1" s="310"/>
      <c r="L1" s="310"/>
      <c r="M1" s="310"/>
    </row>
    <row r="2" spans="1:13" ht="18" customHeight="1">
      <c r="A2" s="312" t="s">
        <v>168</v>
      </c>
      <c r="M2" s="315" t="s">
        <v>136</v>
      </c>
    </row>
    <row r="4" spans="1:13" s="351" customFormat="1" ht="13.5" customHeight="1">
      <c r="A4" s="635" t="s">
        <v>1</v>
      </c>
      <c r="B4" s="635"/>
      <c r="C4" s="635"/>
      <c r="D4" s="621" t="s">
        <v>169</v>
      </c>
      <c r="E4" s="619"/>
      <c r="F4" s="619"/>
      <c r="G4" s="619"/>
      <c r="H4" s="619"/>
      <c r="I4" s="619"/>
      <c r="J4" s="619"/>
      <c r="K4" s="620"/>
      <c r="L4" s="621" t="s">
        <v>170</v>
      </c>
      <c r="M4" s="624" t="s">
        <v>171</v>
      </c>
    </row>
    <row r="5" spans="1:13" s="351" customFormat="1" ht="13.5" customHeight="1">
      <c r="A5" s="635" t="s">
        <v>11</v>
      </c>
      <c r="B5" s="635"/>
      <c r="C5" s="635"/>
      <c r="D5" s="622"/>
      <c r="E5" s="621" t="s">
        <v>172</v>
      </c>
      <c r="F5" s="624" t="s">
        <v>173</v>
      </c>
      <c r="G5" s="624" t="s">
        <v>174</v>
      </c>
      <c r="H5" s="624" t="s">
        <v>175</v>
      </c>
      <c r="I5" s="624" t="s">
        <v>176</v>
      </c>
      <c r="J5" s="624" t="s">
        <v>177</v>
      </c>
      <c r="K5" s="624" t="s">
        <v>165</v>
      </c>
      <c r="L5" s="622"/>
      <c r="M5" s="638"/>
    </row>
    <row r="6" spans="1:13" s="351" customFormat="1" ht="13.5" customHeight="1">
      <c r="A6" s="635" t="s">
        <v>2</v>
      </c>
      <c r="B6" s="635"/>
      <c r="C6" s="352" t="s">
        <v>3</v>
      </c>
      <c r="D6" s="623"/>
      <c r="E6" s="634"/>
      <c r="F6" s="634"/>
      <c r="G6" s="634"/>
      <c r="H6" s="634"/>
      <c r="I6" s="634"/>
      <c r="J6" s="634"/>
      <c r="K6" s="634"/>
      <c r="L6" s="623"/>
      <c r="M6" s="639"/>
    </row>
    <row r="7" spans="1:13" s="351" customFormat="1" ht="13.5" customHeight="1">
      <c r="A7" s="353" t="s">
        <v>166</v>
      </c>
      <c r="B7" s="354">
        <v>1</v>
      </c>
      <c r="C7" s="355">
        <v>1989</v>
      </c>
      <c r="D7" s="366">
        <v>311488.652</v>
      </c>
      <c r="E7" s="366">
        <v>62359.658000000003</v>
      </c>
      <c r="F7" s="366">
        <v>35381.591999999997</v>
      </c>
      <c r="G7" s="366">
        <v>42052.262999999999</v>
      </c>
      <c r="H7" s="366">
        <v>41845.438999999998</v>
      </c>
      <c r="I7" s="366">
        <v>36687.688999999998</v>
      </c>
      <c r="J7" s="366">
        <v>33783.718000000001</v>
      </c>
      <c r="K7" s="366">
        <v>59378.293000000005</v>
      </c>
      <c r="L7" s="367">
        <v>85019.941999999995</v>
      </c>
      <c r="M7" s="367">
        <v>251879.90299999999</v>
      </c>
    </row>
    <row r="8" spans="1:13" s="351" customFormat="1" ht="13.5" customHeight="1">
      <c r="A8" s="353"/>
      <c r="B8" s="354">
        <v>2</v>
      </c>
      <c r="C8" s="355">
        <v>1990</v>
      </c>
      <c r="D8" s="366">
        <v>320275.67300000001</v>
      </c>
      <c r="E8" s="366">
        <v>62436.756000000001</v>
      </c>
      <c r="F8" s="366">
        <v>39951.934999999998</v>
      </c>
      <c r="G8" s="366">
        <v>40329.175999999999</v>
      </c>
      <c r="H8" s="366">
        <v>48885.898000000001</v>
      </c>
      <c r="I8" s="366">
        <v>41108.807999999997</v>
      </c>
      <c r="J8" s="366">
        <v>35113.178</v>
      </c>
      <c r="K8" s="366">
        <v>52449.92200000002</v>
      </c>
      <c r="L8" s="367">
        <v>101938</v>
      </c>
      <c r="M8" s="367">
        <v>266696.73</v>
      </c>
    </row>
    <row r="9" spans="1:13" s="351" customFormat="1" ht="13.5" customHeight="1">
      <c r="A9" s="353"/>
      <c r="B9" s="354">
        <v>3</v>
      </c>
      <c r="C9" s="355">
        <v>1991</v>
      </c>
      <c r="D9" s="366">
        <v>351714.98</v>
      </c>
      <c r="E9" s="366">
        <v>63998.18</v>
      </c>
      <c r="F9" s="366">
        <v>45657.284</v>
      </c>
      <c r="G9" s="366">
        <v>41760.326000000001</v>
      </c>
      <c r="H9" s="366">
        <v>54234.84</v>
      </c>
      <c r="I9" s="366">
        <v>52791.82</v>
      </c>
      <c r="J9" s="366">
        <v>37068.226999999999</v>
      </c>
      <c r="K9" s="366">
        <v>56204.302999999956</v>
      </c>
      <c r="L9" s="367">
        <v>117144.189</v>
      </c>
      <c r="M9" s="367">
        <v>291921.179</v>
      </c>
    </row>
    <row r="10" spans="1:13" s="351" customFormat="1" ht="13.5" customHeight="1">
      <c r="A10" s="353"/>
      <c r="B10" s="354">
        <v>4</v>
      </c>
      <c r="C10" s="355">
        <v>1992</v>
      </c>
      <c r="D10" s="366">
        <v>385011.30900000001</v>
      </c>
      <c r="E10" s="366">
        <v>67409.248000000007</v>
      </c>
      <c r="F10" s="366">
        <v>52991.264000000003</v>
      </c>
      <c r="G10" s="366">
        <v>46314.258999999998</v>
      </c>
      <c r="H10" s="366">
        <v>64006.389000000003</v>
      </c>
      <c r="I10" s="366">
        <v>52934.731</v>
      </c>
      <c r="J10" s="366">
        <v>41463.995999999999</v>
      </c>
      <c r="K10" s="366">
        <v>59891.42200000002</v>
      </c>
      <c r="L10" s="367">
        <v>135526</v>
      </c>
      <c r="M10" s="367">
        <v>322812.10600000003</v>
      </c>
    </row>
    <row r="11" spans="1:13" s="351" customFormat="1" ht="13.5" customHeight="1">
      <c r="A11" s="353"/>
      <c r="B11" s="354">
        <v>5</v>
      </c>
      <c r="C11" s="355">
        <v>1993</v>
      </c>
      <c r="D11" s="366">
        <v>414846.842</v>
      </c>
      <c r="E11" s="366">
        <v>64457.83</v>
      </c>
      <c r="F11" s="366">
        <v>63064.974999999999</v>
      </c>
      <c r="G11" s="366">
        <v>52365.673999999999</v>
      </c>
      <c r="H11" s="366">
        <v>69103.915999999997</v>
      </c>
      <c r="I11" s="366">
        <v>50098.025999999998</v>
      </c>
      <c r="J11" s="366">
        <v>46197.860999999997</v>
      </c>
      <c r="K11" s="366">
        <v>69558.560000000056</v>
      </c>
      <c r="L11" s="367">
        <v>145594.965</v>
      </c>
      <c r="M11" s="367">
        <v>360589.62400000001</v>
      </c>
    </row>
    <row r="12" spans="1:13" s="351" customFormat="1" ht="13.5" customHeight="1">
      <c r="A12" s="353"/>
      <c r="B12" s="354">
        <v>6</v>
      </c>
      <c r="C12" s="355">
        <v>1994</v>
      </c>
      <c r="D12" s="366">
        <v>426789.81400000001</v>
      </c>
      <c r="E12" s="366">
        <v>64175.826999999997</v>
      </c>
      <c r="F12" s="366">
        <v>63629.701999999997</v>
      </c>
      <c r="G12" s="366">
        <v>54806.027999999998</v>
      </c>
      <c r="H12" s="366">
        <v>72616</v>
      </c>
      <c r="I12" s="366">
        <v>53470.254999999997</v>
      </c>
      <c r="J12" s="366">
        <v>49390.811999999998</v>
      </c>
      <c r="K12" s="366">
        <v>68701.190000000061</v>
      </c>
      <c r="L12" s="367">
        <v>150200</v>
      </c>
      <c r="M12" s="367">
        <v>408383.58500000002</v>
      </c>
    </row>
    <row r="13" spans="1:13" s="351" customFormat="1" ht="13.5" customHeight="1">
      <c r="A13" s="353"/>
      <c r="B13" s="354">
        <v>7</v>
      </c>
      <c r="C13" s="355">
        <v>1995</v>
      </c>
      <c r="D13" s="366">
        <v>439921.56</v>
      </c>
      <c r="E13" s="366">
        <v>62917.961000000003</v>
      </c>
      <c r="F13" s="366">
        <v>70577.948000000004</v>
      </c>
      <c r="G13" s="366">
        <v>57492.771999999997</v>
      </c>
      <c r="H13" s="366">
        <v>72706.960000000006</v>
      </c>
      <c r="I13" s="366">
        <v>50589.345999999998</v>
      </c>
      <c r="J13" s="366">
        <v>52875</v>
      </c>
      <c r="K13" s="366">
        <v>72761.572999999975</v>
      </c>
      <c r="L13" s="367">
        <v>151866.27799999999</v>
      </c>
      <c r="M13" s="367">
        <v>457354.37699999998</v>
      </c>
    </row>
    <row r="14" spans="1:13" s="351" customFormat="1" ht="13.5" customHeight="1">
      <c r="A14" s="353"/>
      <c r="B14" s="354">
        <v>8</v>
      </c>
      <c r="C14" s="355">
        <v>1996</v>
      </c>
      <c r="D14" s="366">
        <v>444840.04300000001</v>
      </c>
      <c r="E14" s="366">
        <v>60157.667999999998</v>
      </c>
      <c r="F14" s="366">
        <v>74646.922000000006</v>
      </c>
      <c r="G14" s="366">
        <v>59607.593999999997</v>
      </c>
      <c r="H14" s="366">
        <v>75180.289000000004</v>
      </c>
      <c r="I14" s="366">
        <v>51059.809000000001</v>
      </c>
      <c r="J14" s="366">
        <v>55517.502</v>
      </c>
      <c r="K14" s="366">
        <v>68670.25900000002</v>
      </c>
      <c r="L14" s="367">
        <v>146664.35399999999</v>
      </c>
      <c r="M14" s="367">
        <v>504612.94799999997</v>
      </c>
    </row>
    <row r="15" spans="1:13" s="351" customFormat="1" ht="13.5" customHeight="1">
      <c r="A15" s="353"/>
      <c r="B15" s="354">
        <v>9</v>
      </c>
      <c r="C15" s="355">
        <v>1997</v>
      </c>
      <c r="D15" s="366">
        <v>453267.098</v>
      </c>
      <c r="E15" s="366">
        <v>57801.870999999999</v>
      </c>
      <c r="F15" s="366">
        <v>74536.782999999996</v>
      </c>
      <c r="G15" s="366">
        <v>55692.495999999999</v>
      </c>
      <c r="H15" s="366">
        <v>71819.922000000006</v>
      </c>
      <c r="I15" s="366">
        <v>50255.75</v>
      </c>
      <c r="J15" s="366">
        <v>68325.937999999995</v>
      </c>
      <c r="K15" s="366">
        <v>74834.337999999989</v>
      </c>
      <c r="L15" s="367">
        <v>138728.41399999999</v>
      </c>
      <c r="M15" s="367">
        <v>539629.36199999996</v>
      </c>
    </row>
    <row r="16" spans="1:13" s="351" customFormat="1" ht="13.5" customHeight="1">
      <c r="A16" s="353"/>
      <c r="B16" s="354">
        <v>10</v>
      </c>
      <c r="C16" s="355">
        <v>1998</v>
      </c>
      <c r="D16" s="366">
        <v>468432.68900000001</v>
      </c>
      <c r="E16" s="366">
        <v>61113.120000000003</v>
      </c>
      <c r="F16" s="366">
        <v>82633.085000000006</v>
      </c>
      <c r="G16" s="366">
        <v>49532.281999999999</v>
      </c>
      <c r="H16" s="366">
        <v>75315.323000000004</v>
      </c>
      <c r="I16" s="366">
        <v>54086</v>
      </c>
      <c r="J16" s="366">
        <v>67209.646999999997</v>
      </c>
      <c r="K16" s="366">
        <v>78543.23199999996</v>
      </c>
      <c r="L16" s="367">
        <v>143427.861</v>
      </c>
      <c r="M16" s="367">
        <v>575293.64</v>
      </c>
    </row>
    <row r="17" spans="1:13" s="351" customFormat="1" ht="13.5" customHeight="1">
      <c r="A17" s="353"/>
      <c r="B17" s="354">
        <v>11</v>
      </c>
      <c r="C17" s="355">
        <v>1999</v>
      </c>
      <c r="D17" s="366">
        <v>484978.08600000001</v>
      </c>
      <c r="E17" s="366">
        <v>62820.23</v>
      </c>
      <c r="F17" s="366">
        <v>97275.663</v>
      </c>
      <c r="G17" s="366">
        <v>47466.548999999999</v>
      </c>
      <c r="H17" s="366">
        <v>82721.082999999999</v>
      </c>
      <c r="I17" s="366">
        <v>50166.911999999997</v>
      </c>
      <c r="J17" s="366">
        <v>69314.357999999993</v>
      </c>
      <c r="K17" s="366">
        <v>75213.290999999968</v>
      </c>
      <c r="L17" s="367">
        <v>145102.86300000001</v>
      </c>
      <c r="M17" s="367">
        <v>607022.071</v>
      </c>
    </row>
    <row r="18" spans="1:13" s="351" customFormat="1" ht="13.5" customHeight="1">
      <c r="A18" s="353"/>
      <c r="B18" s="354">
        <v>12</v>
      </c>
      <c r="C18" s="355">
        <v>2000</v>
      </c>
      <c r="D18" s="366">
        <v>450089.58100000001</v>
      </c>
      <c r="E18" s="366">
        <v>58134.792999999998</v>
      </c>
      <c r="F18" s="366">
        <v>73310.239000000001</v>
      </c>
      <c r="G18" s="366">
        <v>50548.756000000001</v>
      </c>
      <c r="H18" s="366">
        <v>82440.851999999999</v>
      </c>
      <c r="I18" s="366">
        <v>47261.701000000001</v>
      </c>
      <c r="J18" s="366">
        <v>66499.099000000002</v>
      </c>
      <c r="K18" s="366">
        <v>71894.141000000003</v>
      </c>
      <c r="L18" s="367">
        <v>128867.78</v>
      </c>
      <c r="M18" s="367">
        <v>625151.27500000002</v>
      </c>
    </row>
    <row r="19" spans="1:13" s="351" customFormat="1" ht="13.5" customHeight="1">
      <c r="A19" s="353"/>
      <c r="B19" s="354">
        <v>13</v>
      </c>
      <c r="C19" s="355">
        <v>2001</v>
      </c>
      <c r="D19" s="366">
        <v>451758.80599999998</v>
      </c>
      <c r="E19" s="366">
        <v>60620.991999999998</v>
      </c>
      <c r="F19" s="366">
        <v>75403.490999999995</v>
      </c>
      <c r="G19" s="366">
        <v>43242.932000000001</v>
      </c>
      <c r="H19" s="366">
        <v>79370.482999999993</v>
      </c>
      <c r="I19" s="366">
        <v>47511.004000000001</v>
      </c>
      <c r="J19" s="366">
        <v>71612.573999999993</v>
      </c>
      <c r="K19" s="366">
        <v>73997.33</v>
      </c>
      <c r="L19" s="367">
        <v>124250.855</v>
      </c>
      <c r="M19" s="367">
        <v>641727.875</v>
      </c>
    </row>
    <row r="20" spans="1:13" s="351" customFormat="1" ht="13.5" customHeight="1">
      <c r="A20" s="353"/>
      <c r="B20" s="354">
        <v>14</v>
      </c>
      <c r="C20" s="355">
        <v>2002</v>
      </c>
      <c r="D20" s="366">
        <v>440842.17700000003</v>
      </c>
      <c r="E20" s="366">
        <v>59576.464999999997</v>
      </c>
      <c r="F20" s="366">
        <v>78812.561000000002</v>
      </c>
      <c r="G20" s="366">
        <v>41657.019</v>
      </c>
      <c r="H20" s="366">
        <v>68147.59</v>
      </c>
      <c r="I20" s="366">
        <v>47764.466</v>
      </c>
      <c r="J20" s="366">
        <v>73598.236000000004</v>
      </c>
      <c r="K20" s="366">
        <v>71285.84</v>
      </c>
      <c r="L20" s="367">
        <v>108040.83199999999</v>
      </c>
      <c r="M20" s="367">
        <v>653926.27</v>
      </c>
    </row>
    <row r="21" spans="1:13" s="351" customFormat="1" ht="13.5" customHeight="1">
      <c r="A21" s="353"/>
      <c r="B21" s="354">
        <v>15</v>
      </c>
      <c r="C21" s="355">
        <v>2003</v>
      </c>
      <c r="D21" s="366">
        <v>436786.93800000002</v>
      </c>
      <c r="E21" s="366">
        <v>63364.913999999997</v>
      </c>
      <c r="F21" s="366">
        <v>81899.982999999993</v>
      </c>
      <c r="G21" s="366">
        <v>37287.635999999999</v>
      </c>
      <c r="H21" s="366">
        <v>61283.406000000003</v>
      </c>
      <c r="I21" s="366">
        <v>51078.247000000003</v>
      </c>
      <c r="J21" s="366">
        <v>72968.03</v>
      </c>
      <c r="K21" s="366">
        <v>68904.722000000009</v>
      </c>
      <c r="L21" s="367">
        <v>102323.622</v>
      </c>
      <c r="M21" s="367">
        <v>671801.86499999999</v>
      </c>
    </row>
    <row r="22" spans="1:13" s="351" customFormat="1" ht="13.5" customHeight="1">
      <c r="A22" s="353"/>
      <c r="B22" s="354">
        <v>16</v>
      </c>
      <c r="C22" s="355">
        <v>2004</v>
      </c>
      <c r="D22" s="366">
        <v>447401.05499999999</v>
      </c>
      <c r="E22" s="366">
        <v>78537.505999999994</v>
      </c>
      <c r="F22" s="366">
        <v>83314.543999999994</v>
      </c>
      <c r="G22" s="366">
        <v>36299.239000000001</v>
      </c>
      <c r="H22" s="366">
        <v>57507.940999999999</v>
      </c>
      <c r="I22" s="366">
        <v>45347.396000000001</v>
      </c>
      <c r="J22" s="366">
        <v>76147.959000000003</v>
      </c>
      <c r="K22" s="366">
        <v>70246.47</v>
      </c>
      <c r="L22" s="367">
        <v>96146.115000000005</v>
      </c>
      <c r="M22" s="367">
        <v>708372.39099999995</v>
      </c>
    </row>
    <row r="23" spans="1:13" s="351" customFormat="1" ht="13.5" customHeight="1">
      <c r="A23" s="353"/>
      <c r="B23" s="354">
        <v>17</v>
      </c>
      <c r="C23" s="355">
        <v>2005</v>
      </c>
      <c r="D23" s="366">
        <v>422079</v>
      </c>
      <c r="E23" s="366">
        <v>58865</v>
      </c>
      <c r="F23" s="366">
        <v>85453</v>
      </c>
      <c r="G23" s="366">
        <v>29560</v>
      </c>
      <c r="H23" s="366">
        <v>55663</v>
      </c>
      <c r="I23" s="366">
        <v>43707</v>
      </c>
      <c r="J23" s="366">
        <v>82018</v>
      </c>
      <c r="K23" s="366">
        <v>66813</v>
      </c>
      <c r="L23" s="367">
        <v>82664</v>
      </c>
      <c r="M23" s="367">
        <v>704837.44299999997</v>
      </c>
    </row>
    <row r="24" spans="1:13" s="351" customFormat="1" ht="13.5" customHeight="1">
      <c r="A24" s="353"/>
      <c r="B24" s="354">
        <v>18</v>
      </c>
      <c r="C24" s="355">
        <v>2006</v>
      </c>
      <c r="D24" s="366">
        <v>416108</v>
      </c>
      <c r="E24" s="366">
        <v>55191</v>
      </c>
      <c r="F24" s="366">
        <v>82532</v>
      </c>
      <c r="G24" s="366">
        <v>28048</v>
      </c>
      <c r="H24" s="366">
        <v>51581</v>
      </c>
      <c r="I24" s="366">
        <v>42712</v>
      </c>
      <c r="J24" s="366">
        <v>84777</v>
      </c>
      <c r="K24" s="366">
        <v>71267</v>
      </c>
      <c r="L24" s="367">
        <v>75184</v>
      </c>
      <c r="M24" s="367">
        <v>691980.57</v>
      </c>
    </row>
    <row r="25" spans="1:13" s="351" customFormat="1" ht="13.5" customHeight="1">
      <c r="A25" s="353"/>
      <c r="B25" s="354">
        <v>19</v>
      </c>
      <c r="C25" s="355">
        <v>2007</v>
      </c>
      <c r="D25" s="366">
        <v>405238</v>
      </c>
      <c r="E25" s="366">
        <v>50112</v>
      </c>
      <c r="F25" s="366">
        <v>84689</v>
      </c>
      <c r="G25" s="366">
        <v>24117</v>
      </c>
      <c r="H25" s="366">
        <v>48752</v>
      </c>
      <c r="I25" s="366">
        <v>40190</v>
      </c>
      <c r="J25" s="366">
        <v>82864</v>
      </c>
      <c r="K25" s="366">
        <v>74514</v>
      </c>
      <c r="L25" s="367">
        <v>63970</v>
      </c>
      <c r="M25" s="367">
        <v>667836</v>
      </c>
    </row>
    <row r="26" spans="1:13" s="351" customFormat="1" ht="13.5" customHeight="1">
      <c r="A26" s="353"/>
      <c r="B26" s="354">
        <v>20</v>
      </c>
      <c r="C26" s="355">
        <v>2008</v>
      </c>
      <c r="D26" s="366">
        <v>402415</v>
      </c>
      <c r="E26" s="366">
        <v>61734</v>
      </c>
      <c r="F26" s="366">
        <v>88904</v>
      </c>
      <c r="G26" s="366">
        <v>26114</v>
      </c>
      <c r="H26" s="366">
        <v>45177</v>
      </c>
      <c r="I26" s="366">
        <v>35525</v>
      </c>
      <c r="J26" s="366">
        <v>78440</v>
      </c>
      <c r="K26" s="366">
        <v>66521</v>
      </c>
      <c r="L26" s="367">
        <v>62360</v>
      </c>
      <c r="M26" s="367">
        <v>647115</v>
      </c>
    </row>
    <row r="27" spans="1:13" s="351" customFormat="1" ht="13.5" customHeight="1">
      <c r="A27" s="353"/>
      <c r="B27" s="354">
        <v>21</v>
      </c>
      <c r="C27" s="355">
        <v>2009</v>
      </c>
      <c r="D27" s="366">
        <v>438013</v>
      </c>
      <c r="E27" s="366">
        <v>68698</v>
      </c>
      <c r="F27" s="366">
        <v>94424</v>
      </c>
      <c r="G27" s="366">
        <v>27786</v>
      </c>
      <c r="H27" s="366">
        <v>47782</v>
      </c>
      <c r="I27" s="366">
        <v>43223</v>
      </c>
      <c r="J27" s="366">
        <v>76602</v>
      </c>
      <c r="K27" s="366">
        <v>79498</v>
      </c>
      <c r="L27" s="367">
        <v>81581</v>
      </c>
      <c r="M27" s="367">
        <v>635377</v>
      </c>
    </row>
    <row r="28" spans="1:13" s="351" customFormat="1" ht="13.5" customHeight="1">
      <c r="A28" s="353"/>
      <c r="B28" s="354">
        <v>22</v>
      </c>
      <c r="C28" s="355">
        <v>2010</v>
      </c>
      <c r="D28" s="366">
        <v>454605</v>
      </c>
      <c r="E28" s="366">
        <v>73334</v>
      </c>
      <c r="F28" s="366">
        <v>107452</v>
      </c>
      <c r="G28" s="366">
        <v>26570</v>
      </c>
      <c r="H28" s="366">
        <v>44237</v>
      </c>
      <c r="I28" s="366">
        <v>45637</v>
      </c>
      <c r="J28" s="366">
        <v>76767</v>
      </c>
      <c r="K28" s="366">
        <v>80608</v>
      </c>
      <c r="L28" s="367">
        <v>91290</v>
      </c>
      <c r="M28" s="367">
        <v>629685</v>
      </c>
    </row>
    <row r="29" spans="1:13" s="351" customFormat="1" ht="13.5" customHeight="1">
      <c r="A29" s="353"/>
      <c r="B29" s="354">
        <v>23</v>
      </c>
      <c r="C29" s="355">
        <v>2011</v>
      </c>
      <c r="D29" s="366">
        <v>434437</v>
      </c>
      <c r="E29" s="366">
        <v>63317</v>
      </c>
      <c r="F29" s="366">
        <v>110827</v>
      </c>
      <c r="G29" s="366">
        <v>24230</v>
      </c>
      <c r="H29" s="366">
        <v>42601</v>
      </c>
      <c r="I29" s="366">
        <v>42377</v>
      </c>
      <c r="J29" s="366">
        <v>77622</v>
      </c>
      <c r="K29" s="366">
        <v>73463</v>
      </c>
      <c r="L29" s="367">
        <v>61617</v>
      </c>
      <c r="M29" s="367">
        <v>612775</v>
      </c>
    </row>
    <row r="30" spans="1:13" s="351" customFormat="1" ht="13.5" customHeight="1">
      <c r="A30" s="353"/>
      <c r="B30" s="354">
        <v>24</v>
      </c>
      <c r="C30" s="354">
        <v>2012</v>
      </c>
      <c r="D30" s="366">
        <v>416221</v>
      </c>
      <c r="E30" s="366">
        <v>55468</v>
      </c>
      <c r="F30" s="366">
        <v>111794</v>
      </c>
      <c r="G30" s="366">
        <v>22734</v>
      </c>
      <c r="H30" s="366">
        <v>40537</v>
      </c>
      <c r="I30" s="366">
        <v>38279</v>
      </c>
      <c r="J30" s="366">
        <v>74731</v>
      </c>
      <c r="K30" s="366">
        <v>72678</v>
      </c>
      <c r="L30" s="367">
        <v>55735</v>
      </c>
      <c r="M30" s="367">
        <v>600642</v>
      </c>
    </row>
    <row r="31" spans="1:13" s="351" customFormat="1" ht="13.5" customHeight="1">
      <c r="A31" s="353"/>
      <c r="B31" s="354">
        <v>25</v>
      </c>
      <c r="C31" s="354">
        <v>2013</v>
      </c>
      <c r="D31" s="366">
        <v>426253</v>
      </c>
      <c r="E31" s="366">
        <v>54769</v>
      </c>
      <c r="F31" s="366">
        <v>115328</v>
      </c>
      <c r="G31" s="366">
        <v>24508</v>
      </c>
      <c r="H31" s="366">
        <v>45064</v>
      </c>
      <c r="I31" s="366">
        <v>38937</v>
      </c>
      <c r="J31" s="366">
        <v>72965</v>
      </c>
      <c r="K31" s="366">
        <v>74682</v>
      </c>
      <c r="L31" s="367">
        <v>60827</v>
      </c>
      <c r="M31" s="367">
        <v>590061</v>
      </c>
    </row>
    <row r="32" spans="1:13" s="351" customFormat="1" ht="13.5" customHeight="1">
      <c r="A32" s="353"/>
      <c r="B32" s="354">
        <v>26</v>
      </c>
      <c r="C32" s="354">
        <v>2014</v>
      </c>
      <c r="D32" s="366">
        <v>437427</v>
      </c>
      <c r="E32" s="366">
        <v>54202</v>
      </c>
      <c r="F32" s="366">
        <v>119480</v>
      </c>
      <c r="G32" s="366">
        <v>25257</v>
      </c>
      <c r="H32" s="366">
        <v>42390</v>
      </c>
      <c r="I32" s="366">
        <v>41803</v>
      </c>
      <c r="J32" s="366">
        <v>72432</v>
      </c>
      <c r="K32" s="366">
        <v>81863</v>
      </c>
      <c r="L32" s="367">
        <v>65628</v>
      </c>
      <c r="M32" s="367">
        <v>583144</v>
      </c>
    </row>
    <row r="33" spans="1:14" s="351" customFormat="1" ht="13.5" customHeight="1">
      <c r="A33" s="353"/>
      <c r="B33" s="354">
        <v>27</v>
      </c>
      <c r="C33" s="355">
        <v>2015</v>
      </c>
      <c r="D33" s="366">
        <v>448242</v>
      </c>
      <c r="E33" s="366">
        <v>61430</v>
      </c>
      <c r="F33" s="366">
        <v>123238</v>
      </c>
      <c r="G33" s="366">
        <v>25824</v>
      </c>
      <c r="H33" s="366">
        <v>41885</v>
      </c>
      <c r="I33" s="366">
        <v>47195</v>
      </c>
      <c r="J33" s="366">
        <v>70334</v>
      </c>
      <c r="K33" s="366">
        <f t="shared" ref="K33:K39" si="0">D33-SUM(E33:J33)</f>
        <v>78336</v>
      </c>
      <c r="L33" s="367">
        <v>69837</v>
      </c>
      <c r="M33" s="367">
        <v>581524</v>
      </c>
    </row>
    <row r="34" spans="1:14" s="351" customFormat="1" ht="13.5" customHeight="1">
      <c r="A34" s="353"/>
      <c r="B34" s="354">
        <v>28</v>
      </c>
      <c r="C34" s="355">
        <v>2016</v>
      </c>
      <c r="D34" s="366">
        <v>425908</v>
      </c>
      <c r="E34" s="366">
        <v>55664</v>
      </c>
      <c r="F34" s="366">
        <v>126984</v>
      </c>
      <c r="G34" s="366">
        <v>23512</v>
      </c>
      <c r="H34" s="366">
        <v>39561</v>
      </c>
      <c r="I34" s="366">
        <v>44147</v>
      </c>
      <c r="J34" s="366">
        <v>66635</v>
      </c>
      <c r="K34" s="366">
        <f t="shared" si="0"/>
        <v>69405</v>
      </c>
      <c r="L34" s="367">
        <v>56382</v>
      </c>
      <c r="M34" s="367">
        <v>570369</v>
      </c>
    </row>
    <row r="35" spans="1:14" s="351" customFormat="1" ht="13.5" customHeight="1">
      <c r="A35" s="353"/>
      <c r="B35" s="354">
        <v>29</v>
      </c>
      <c r="C35" s="355">
        <v>2017</v>
      </c>
      <c r="D35" s="366">
        <v>426273</v>
      </c>
      <c r="E35" s="366">
        <v>57797</v>
      </c>
      <c r="F35" s="366">
        <v>126396</v>
      </c>
      <c r="G35" s="366">
        <v>26698</v>
      </c>
      <c r="H35" s="366">
        <v>39096</v>
      </c>
      <c r="I35" s="366">
        <v>39398</v>
      </c>
      <c r="J35" s="366">
        <v>66097</v>
      </c>
      <c r="K35" s="366">
        <f t="shared" si="0"/>
        <v>70791</v>
      </c>
      <c r="L35" s="367">
        <v>55056</v>
      </c>
      <c r="M35" s="367">
        <v>557680</v>
      </c>
    </row>
    <row r="36" spans="1:14" s="351" customFormat="1" ht="13.5" customHeight="1">
      <c r="A36" s="353"/>
      <c r="B36" s="354">
        <v>30</v>
      </c>
      <c r="C36" s="355">
        <v>2018</v>
      </c>
      <c r="D36" s="366">
        <v>423661</v>
      </c>
      <c r="E36" s="366">
        <v>55240</v>
      </c>
      <c r="F36" s="366">
        <v>126003</v>
      </c>
      <c r="G36" s="366">
        <v>27542</v>
      </c>
      <c r="H36" s="366">
        <v>38652</v>
      </c>
      <c r="I36" s="366">
        <v>38599</v>
      </c>
      <c r="J36" s="366">
        <v>62772</v>
      </c>
      <c r="K36" s="366">
        <f t="shared" si="0"/>
        <v>74853</v>
      </c>
      <c r="L36" s="367">
        <v>53672</v>
      </c>
      <c r="M36" s="367">
        <v>546663</v>
      </c>
    </row>
    <row r="37" spans="1:14" s="351" customFormat="1" ht="13.5" customHeight="1">
      <c r="A37" s="353" t="s">
        <v>15</v>
      </c>
      <c r="B37" s="354">
        <v>1</v>
      </c>
      <c r="C37" s="355">
        <v>2019</v>
      </c>
      <c r="D37" s="366">
        <v>438331</v>
      </c>
      <c r="E37" s="366">
        <v>59925</v>
      </c>
      <c r="F37" s="366">
        <v>129543</v>
      </c>
      <c r="G37" s="366">
        <v>25361</v>
      </c>
      <c r="H37" s="366">
        <v>38815</v>
      </c>
      <c r="I37" s="366">
        <v>45146</v>
      </c>
      <c r="J37" s="366">
        <v>62925</v>
      </c>
      <c r="K37" s="366">
        <f t="shared" si="0"/>
        <v>76616</v>
      </c>
      <c r="L37" s="367">
        <v>65126</v>
      </c>
      <c r="M37" s="367">
        <v>542003</v>
      </c>
    </row>
    <row r="38" spans="1:14" s="351" customFormat="1" ht="13.5" customHeight="1">
      <c r="A38" s="353"/>
      <c r="B38" s="354">
        <v>2</v>
      </c>
      <c r="C38" s="355">
        <v>2020</v>
      </c>
      <c r="D38" s="366">
        <v>526495</v>
      </c>
      <c r="E38" s="366">
        <v>133012</v>
      </c>
      <c r="F38" s="366">
        <v>133233</v>
      </c>
      <c r="G38" s="366">
        <v>24336</v>
      </c>
      <c r="H38" s="366">
        <v>39565</v>
      </c>
      <c r="I38" s="366">
        <v>48729</v>
      </c>
      <c r="J38" s="366">
        <v>60583</v>
      </c>
      <c r="K38" s="366">
        <f t="shared" si="0"/>
        <v>87037</v>
      </c>
      <c r="L38" s="367">
        <v>71716</v>
      </c>
      <c r="M38" s="367">
        <v>542587</v>
      </c>
    </row>
    <row r="39" spans="1:14" s="351" customFormat="1" ht="13.5" customHeight="1">
      <c r="A39" s="353"/>
      <c r="B39" s="354">
        <v>3</v>
      </c>
      <c r="C39" s="355">
        <v>2021</v>
      </c>
      <c r="D39" s="366">
        <v>482789</v>
      </c>
      <c r="E39" s="366">
        <v>66984</v>
      </c>
      <c r="F39" s="366">
        <v>147455</v>
      </c>
      <c r="G39" s="366">
        <v>24722</v>
      </c>
      <c r="H39" s="366">
        <v>36999</v>
      </c>
      <c r="I39" s="366">
        <v>39614</v>
      </c>
      <c r="J39" s="366">
        <v>61751</v>
      </c>
      <c r="K39" s="366">
        <f t="shared" si="0"/>
        <v>105264</v>
      </c>
      <c r="L39" s="367">
        <v>67757</v>
      </c>
      <c r="M39" s="367">
        <v>536832</v>
      </c>
    </row>
    <row r="40" spans="1:14" s="351" customFormat="1" ht="13.5" customHeight="1">
      <c r="A40" s="353"/>
      <c r="B40" s="354">
        <v>4</v>
      </c>
      <c r="C40" s="355">
        <v>2022</v>
      </c>
      <c r="D40" s="366">
        <v>468597</v>
      </c>
      <c r="E40" s="366">
        <v>69070</v>
      </c>
      <c r="F40" s="366">
        <v>138433</v>
      </c>
      <c r="G40" s="366">
        <v>26451</v>
      </c>
      <c r="H40" s="366">
        <v>39086</v>
      </c>
      <c r="I40" s="366">
        <v>43614</v>
      </c>
      <c r="J40" s="366">
        <v>59453</v>
      </c>
      <c r="K40" s="366">
        <v>92489</v>
      </c>
      <c r="L40" s="367">
        <v>58227</v>
      </c>
      <c r="M40" s="367">
        <v>520394</v>
      </c>
      <c r="N40" s="365"/>
    </row>
    <row r="41" spans="1:14" s="351" customFormat="1" ht="13.5" customHeight="1">
      <c r="A41" s="363"/>
      <c r="B41" s="363"/>
      <c r="C41" s="363"/>
      <c r="D41" s="364"/>
      <c r="E41" s="364"/>
      <c r="F41" s="364"/>
      <c r="G41" s="364"/>
      <c r="H41" s="364"/>
      <c r="I41" s="364"/>
      <c r="J41" s="364"/>
      <c r="K41" s="364"/>
      <c r="L41" s="363"/>
      <c r="M41" s="363"/>
    </row>
    <row r="42" spans="1:14" s="351" customFormat="1" ht="13.5" customHeight="1">
      <c r="A42" s="365" t="s">
        <v>167</v>
      </c>
    </row>
  </sheetData>
  <mergeCells count="14">
    <mergeCell ref="L4:L6"/>
    <mergeCell ref="M4:M6"/>
    <mergeCell ref="A5:C5"/>
    <mergeCell ref="E5:E6"/>
    <mergeCell ref="F5:F6"/>
    <mergeCell ref="G5:G6"/>
    <mergeCell ref="H5:H6"/>
    <mergeCell ref="I5:I6"/>
    <mergeCell ref="J5:J6"/>
    <mergeCell ref="K5:K6"/>
    <mergeCell ref="A6:B6"/>
    <mergeCell ref="A4:C4"/>
    <mergeCell ref="D4:D6"/>
    <mergeCell ref="E4:K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5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view="pageBreakPreview" zoomScale="120" zoomScaleNormal="100" zoomScaleSheetLayoutView="120" workbookViewId="0">
      <pane ySplit="6" topLeftCell="A34" activePane="bottomLeft" state="frozen"/>
      <selection pane="bottomLeft"/>
    </sheetView>
  </sheetViews>
  <sheetFormatPr defaultRowHeight="13"/>
  <cols>
    <col min="1" max="2" width="4.90625" customWidth="1"/>
  </cols>
  <sheetData>
    <row r="1" spans="1:15" ht="21.75" customHeight="1">
      <c r="A1" s="63" t="s">
        <v>180</v>
      </c>
      <c r="B1" s="368"/>
      <c r="C1" s="36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" customHeight="1">
      <c r="A2" s="2" t="s">
        <v>181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7"/>
      <c r="O2" s="4" t="s">
        <v>182</v>
      </c>
    </row>
    <row r="3" spans="1:15" ht="14">
      <c r="A3" s="2"/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7"/>
      <c r="O3" s="4"/>
    </row>
    <row r="4" spans="1:15">
      <c r="A4" s="640" t="s">
        <v>1</v>
      </c>
      <c r="B4" s="640"/>
      <c r="C4" s="640"/>
      <c r="D4" s="641" t="s">
        <v>12</v>
      </c>
      <c r="E4" s="642"/>
      <c r="F4" s="642"/>
      <c r="G4" s="642"/>
      <c r="H4" s="642"/>
      <c r="I4" s="369"/>
      <c r="J4" s="641" t="s">
        <v>13</v>
      </c>
      <c r="K4" s="642"/>
      <c r="L4" s="642"/>
      <c r="M4" s="642"/>
      <c r="N4" s="642"/>
      <c r="O4" s="643"/>
    </row>
    <row r="5" spans="1:15" ht="24.5" customHeight="1">
      <c r="A5" s="640"/>
      <c r="B5" s="640"/>
      <c r="C5" s="640"/>
      <c r="D5" s="370" t="s">
        <v>183</v>
      </c>
      <c r="E5" s="370" t="s">
        <v>184</v>
      </c>
      <c r="F5" s="370" t="s">
        <v>185</v>
      </c>
      <c r="G5" s="371" t="s">
        <v>186</v>
      </c>
      <c r="H5" s="370" t="s">
        <v>187</v>
      </c>
      <c r="I5" s="370" t="s">
        <v>104</v>
      </c>
      <c r="J5" s="370" t="s">
        <v>183</v>
      </c>
      <c r="K5" s="370" t="s">
        <v>184</v>
      </c>
      <c r="L5" s="370" t="s">
        <v>185</v>
      </c>
      <c r="M5" s="371" t="s">
        <v>186</v>
      </c>
      <c r="N5" s="372" t="s">
        <v>187</v>
      </c>
      <c r="O5" s="372" t="s">
        <v>104</v>
      </c>
    </row>
    <row r="6" spans="1:15">
      <c r="A6" s="602" t="s">
        <v>2</v>
      </c>
      <c r="B6" s="602"/>
      <c r="C6" s="373" t="s">
        <v>3</v>
      </c>
      <c r="D6" s="374" t="s">
        <v>188</v>
      </c>
      <c r="E6" s="374" t="s">
        <v>189</v>
      </c>
      <c r="F6" s="374" t="s">
        <v>189</v>
      </c>
      <c r="G6" s="374" t="s">
        <v>189</v>
      </c>
      <c r="H6" s="374" t="s">
        <v>189</v>
      </c>
      <c r="I6" s="374" t="s">
        <v>189</v>
      </c>
      <c r="J6" s="374" t="s">
        <v>188</v>
      </c>
      <c r="K6" s="374" t="s">
        <v>189</v>
      </c>
      <c r="L6" s="374" t="s">
        <v>189</v>
      </c>
      <c r="M6" s="374" t="s">
        <v>189</v>
      </c>
      <c r="N6" s="375" t="s">
        <v>189</v>
      </c>
      <c r="O6" s="375" t="s">
        <v>189</v>
      </c>
    </row>
    <row r="7" spans="1:15">
      <c r="A7" s="376" t="s">
        <v>6</v>
      </c>
      <c r="B7" s="377">
        <v>1</v>
      </c>
      <c r="C7" s="378">
        <v>1989</v>
      </c>
      <c r="D7" s="379">
        <v>130</v>
      </c>
      <c r="E7" s="379">
        <v>307</v>
      </c>
      <c r="F7" s="379">
        <v>120</v>
      </c>
      <c r="G7" s="379"/>
      <c r="H7" s="379">
        <v>53</v>
      </c>
      <c r="I7" s="379">
        <f>SUM(D7:H7)</f>
        <v>610</v>
      </c>
      <c r="J7" s="380">
        <v>15080</v>
      </c>
      <c r="K7" s="380">
        <v>24851</v>
      </c>
      <c r="L7" s="380">
        <v>11264</v>
      </c>
      <c r="M7" s="380"/>
      <c r="N7" s="380">
        <v>5511</v>
      </c>
      <c r="O7" s="380">
        <f>SUM(J7:N7)</f>
        <v>56706</v>
      </c>
    </row>
    <row r="8" spans="1:15">
      <c r="A8" s="376"/>
      <c r="B8" s="377">
        <v>2</v>
      </c>
      <c r="C8" s="381">
        <v>1990</v>
      </c>
      <c r="D8" s="379">
        <v>130</v>
      </c>
      <c r="E8" s="379">
        <v>308</v>
      </c>
      <c r="F8" s="379">
        <v>122</v>
      </c>
      <c r="G8" s="379"/>
      <c r="H8" s="379">
        <v>53</v>
      </c>
      <c r="I8" s="379">
        <f t="shared" ref="I8:I40" si="0">SUM(D8:H8)</f>
        <v>613</v>
      </c>
      <c r="J8" s="380">
        <v>15076</v>
      </c>
      <c r="K8" s="380">
        <v>24827</v>
      </c>
      <c r="L8" s="380">
        <v>11275</v>
      </c>
      <c r="M8" s="380"/>
      <c r="N8" s="380">
        <v>5506</v>
      </c>
      <c r="O8" s="380">
        <f t="shared" ref="O8:O36" si="1">SUM(J8:N8)</f>
        <v>56684</v>
      </c>
    </row>
    <row r="9" spans="1:15">
      <c r="A9" s="376"/>
      <c r="B9" s="377">
        <v>3</v>
      </c>
      <c r="C9" s="378">
        <v>1991</v>
      </c>
      <c r="D9" s="379">
        <v>130</v>
      </c>
      <c r="E9" s="379">
        <v>308</v>
      </c>
      <c r="F9" s="379">
        <v>122</v>
      </c>
      <c r="G9" s="379"/>
      <c r="H9" s="379">
        <v>53</v>
      </c>
      <c r="I9" s="379">
        <f t="shared" si="0"/>
        <v>613</v>
      </c>
      <c r="J9" s="380">
        <v>15041</v>
      </c>
      <c r="K9" s="380">
        <v>24798</v>
      </c>
      <c r="L9" s="380">
        <v>11290</v>
      </c>
      <c r="M9" s="380"/>
      <c r="N9" s="380">
        <v>5503</v>
      </c>
      <c r="O9" s="380">
        <f t="shared" si="1"/>
        <v>56632</v>
      </c>
    </row>
    <row r="10" spans="1:15">
      <c r="A10" s="376"/>
      <c r="B10" s="377">
        <v>4</v>
      </c>
      <c r="C10" s="381">
        <v>1992</v>
      </c>
      <c r="D10" s="379">
        <v>129</v>
      </c>
      <c r="E10" s="379">
        <v>305</v>
      </c>
      <c r="F10" s="379">
        <v>122</v>
      </c>
      <c r="G10" s="379"/>
      <c r="H10" s="379">
        <v>52</v>
      </c>
      <c r="I10" s="379">
        <f t="shared" si="0"/>
        <v>608</v>
      </c>
      <c r="J10" s="380">
        <v>15006</v>
      </c>
      <c r="K10" s="380">
        <v>24730</v>
      </c>
      <c r="L10" s="380">
        <v>11300</v>
      </c>
      <c r="M10" s="380"/>
      <c r="N10" s="380">
        <v>5501</v>
      </c>
      <c r="O10" s="380">
        <f t="shared" si="1"/>
        <v>56537</v>
      </c>
    </row>
    <row r="11" spans="1:15">
      <c r="A11" s="376"/>
      <c r="B11" s="377">
        <v>5</v>
      </c>
      <c r="C11" s="378">
        <v>1993</v>
      </c>
      <c r="D11" s="379">
        <v>129</v>
      </c>
      <c r="E11" s="379">
        <v>304</v>
      </c>
      <c r="F11" s="379">
        <v>123</v>
      </c>
      <c r="G11" s="379"/>
      <c r="H11" s="379">
        <v>52</v>
      </c>
      <c r="I11" s="379">
        <f t="shared" si="0"/>
        <v>608</v>
      </c>
      <c r="J11" s="380">
        <v>14958</v>
      </c>
      <c r="K11" s="380">
        <v>24676</v>
      </c>
      <c r="L11" s="380">
        <v>11292</v>
      </c>
      <c r="M11" s="380"/>
      <c r="N11" s="380">
        <v>5501</v>
      </c>
      <c r="O11" s="380">
        <f t="shared" si="1"/>
        <v>56427</v>
      </c>
    </row>
    <row r="12" spans="1:15">
      <c r="A12" s="376"/>
      <c r="B12" s="377">
        <v>6</v>
      </c>
      <c r="C12" s="381">
        <v>1994</v>
      </c>
      <c r="D12" s="379">
        <v>129</v>
      </c>
      <c r="E12" s="379">
        <v>304</v>
      </c>
      <c r="F12" s="379">
        <v>122</v>
      </c>
      <c r="G12" s="379"/>
      <c r="H12" s="379">
        <v>52</v>
      </c>
      <c r="I12" s="379">
        <f t="shared" si="0"/>
        <v>607</v>
      </c>
      <c r="J12" s="380">
        <v>14901</v>
      </c>
      <c r="K12" s="380">
        <v>24635</v>
      </c>
      <c r="L12" s="380">
        <v>11289</v>
      </c>
      <c r="M12" s="380"/>
      <c r="N12" s="380">
        <v>5497</v>
      </c>
      <c r="O12" s="380">
        <f t="shared" si="1"/>
        <v>56322</v>
      </c>
    </row>
    <row r="13" spans="1:15">
      <c r="A13" s="376"/>
      <c r="B13" s="377">
        <v>7</v>
      </c>
      <c r="C13" s="378">
        <v>1995</v>
      </c>
      <c r="D13" s="379">
        <v>128</v>
      </c>
      <c r="E13" s="379">
        <v>302</v>
      </c>
      <c r="F13" s="379">
        <v>120</v>
      </c>
      <c r="G13" s="379"/>
      <c r="H13" s="379">
        <v>51</v>
      </c>
      <c r="I13" s="379">
        <f t="shared" si="0"/>
        <v>601</v>
      </c>
      <c r="J13" s="380">
        <v>14856</v>
      </c>
      <c r="K13" s="380">
        <v>24548</v>
      </c>
      <c r="L13" s="380">
        <v>11274</v>
      </c>
      <c r="M13" s="380"/>
      <c r="N13" s="380">
        <v>5501</v>
      </c>
      <c r="O13" s="380">
        <f t="shared" si="1"/>
        <v>56179</v>
      </c>
    </row>
    <row r="14" spans="1:15">
      <c r="A14" s="376"/>
      <c r="B14" s="377">
        <v>8</v>
      </c>
      <c r="C14" s="381">
        <v>1996</v>
      </c>
      <c r="D14" s="379">
        <v>129</v>
      </c>
      <c r="E14" s="379">
        <v>301</v>
      </c>
      <c r="F14" s="379">
        <v>119</v>
      </c>
      <c r="G14" s="379"/>
      <c r="H14" s="379">
        <v>51</v>
      </c>
      <c r="I14" s="379">
        <f t="shared" si="0"/>
        <v>600</v>
      </c>
      <c r="J14" s="380">
        <v>14790</v>
      </c>
      <c r="K14" s="380">
        <v>24482</v>
      </c>
      <c r="L14" s="380">
        <v>11269</v>
      </c>
      <c r="M14" s="380"/>
      <c r="N14" s="380">
        <v>5496</v>
      </c>
      <c r="O14" s="380">
        <f t="shared" si="1"/>
        <v>56037</v>
      </c>
    </row>
    <row r="15" spans="1:15">
      <c r="A15" s="376"/>
      <c r="B15" s="377">
        <v>9</v>
      </c>
      <c r="C15" s="378">
        <v>1997</v>
      </c>
      <c r="D15" s="379">
        <v>129</v>
      </c>
      <c r="E15" s="379">
        <v>298</v>
      </c>
      <c r="F15" s="379">
        <v>119</v>
      </c>
      <c r="G15" s="379"/>
      <c r="H15" s="379">
        <v>51</v>
      </c>
      <c r="I15" s="379">
        <f t="shared" si="0"/>
        <v>597</v>
      </c>
      <c r="J15" s="380">
        <v>14690</v>
      </c>
      <c r="K15" s="380">
        <v>24376</v>
      </c>
      <c r="L15" s="380">
        <v>11257</v>
      </c>
      <c r="M15" s="380"/>
      <c r="N15" s="380">
        <v>5496</v>
      </c>
      <c r="O15" s="380">
        <f t="shared" si="1"/>
        <v>55819</v>
      </c>
    </row>
    <row r="16" spans="1:15">
      <c r="A16" s="376"/>
      <c r="B16" s="377">
        <v>10</v>
      </c>
      <c r="C16" s="381">
        <v>1998</v>
      </c>
      <c r="D16" s="379">
        <v>129</v>
      </c>
      <c r="E16" s="379">
        <v>298</v>
      </c>
      <c r="F16" s="379">
        <v>119</v>
      </c>
      <c r="G16" s="379"/>
      <c r="H16" s="379">
        <v>51</v>
      </c>
      <c r="I16" s="379">
        <f t="shared" si="0"/>
        <v>597</v>
      </c>
      <c r="J16" s="380">
        <v>14603</v>
      </c>
      <c r="K16" s="380">
        <v>24295</v>
      </c>
      <c r="L16" s="380">
        <v>11236</v>
      </c>
      <c r="M16" s="380"/>
      <c r="N16" s="380">
        <v>5493</v>
      </c>
      <c r="O16" s="380">
        <f t="shared" si="1"/>
        <v>55627</v>
      </c>
    </row>
    <row r="17" spans="1:15">
      <c r="A17" s="376"/>
      <c r="B17" s="377">
        <v>11</v>
      </c>
      <c r="C17" s="378">
        <v>1999</v>
      </c>
      <c r="D17" s="379">
        <v>130</v>
      </c>
      <c r="E17" s="379">
        <v>297</v>
      </c>
      <c r="F17" s="379">
        <v>118</v>
      </c>
      <c r="G17" s="379"/>
      <c r="H17" s="379">
        <v>51</v>
      </c>
      <c r="I17" s="379">
        <f t="shared" si="0"/>
        <v>596</v>
      </c>
      <c r="J17" s="380">
        <v>14527</v>
      </c>
      <c r="K17" s="380">
        <v>24188</v>
      </c>
      <c r="L17" s="380">
        <v>11220</v>
      </c>
      <c r="M17" s="380"/>
      <c r="N17" s="380">
        <v>5481</v>
      </c>
      <c r="O17" s="380">
        <f t="shared" si="1"/>
        <v>55416</v>
      </c>
    </row>
    <row r="18" spans="1:15">
      <c r="A18" s="376"/>
      <c r="B18" s="377">
        <v>12</v>
      </c>
      <c r="C18" s="381">
        <v>2000</v>
      </c>
      <c r="D18" s="379">
        <v>130</v>
      </c>
      <c r="E18" s="379">
        <v>296</v>
      </c>
      <c r="F18" s="379">
        <v>118</v>
      </c>
      <c r="G18" s="379"/>
      <c r="H18" s="379">
        <v>51</v>
      </c>
      <c r="I18" s="379">
        <f t="shared" si="0"/>
        <v>595</v>
      </c>
      <c r="J18" s="380">
        <v>14451</v>
      </c>
      <c r="K18" s="380">
        <v>24106</v>
      </c>
      <c r="L18" s="380">
        <v>11209</v>
      </c>
      <c r="M18" s="380"/>
      <c r="N18" s="380">
        <v>5478</v>
      </c>
      <c r="O18" s="380">
        <f t="shared" si="1"/>
        <v>55244</v>
      </c>
    </row>
    <row r="19" spans="1:15">
      <c r="A19" s="376"/>
      <c r="B19" s="377">
        <v>13</v>
      </c>
      <c r="C19" s="378">
        <v>2001</v>
      </c>
      <c r="D19" s="379">
        <v>130</v>
      </c>
      <c r="E19" s="379">
        <v>290</v>
      </c>
      <c r="F19" s="379">
        <v>115</v>
      </c>
      <c r="G19" s="379"/>
      <c r="H19" s="379">
        <v>51</v>
      </c>
      <c r="I19" s="379">
        <f t="shared" si="0"/>
        <v>586</v>
      </c>
      <c r="J19" s="380">
        <v>14375</v>
      </c>
      <c r="K19" s="380">
        <v>23964</v>
      </c>
      <c r="L19" s="380">
        <v>11191</v>
      </c>
      <c r="M19" s="380"/>
      <c r="N19" s="380">
        <v>5479</v>
      </c>
      <c r="O19" s="380">
        <f t="shared" si="1"/>
        <v>55009</v>
      </c>
    </row>
    <row r="20" spans="1:15">
      <c r="A20" s="376"/>
      <c r="B20" s="377">
        <v>14</v>
      </c>
      <c r="C20" s="381">
        <v>2002</v>
      </c>
      <c r="D20" s="379">
        <v>126</v>
      </c>
      <c r="E20" s="379">
        <v>287</v>
      </c>
      <c r="F20" s="379">
        <v>114</v>
      </c>
      <c r="G20" s="379"/>
      <c r="H20" s="379">
        <v>51</v>
      </c>
      <c r="I20" s="379">
        <f t="shared" si="0"/>
        <v>578</v>
      </c>
      <c r="J20" s="380">
        <v>14279</v>
      </c>
      <c r="K20" s="380">
        <v>23808</v>
      </c>
      <c r="L20" s="380">
        <v>11159</v>
      </c>
      <c r="M20" s="380"/>
      <c r="N20" s="380">
        <v>5472</v>
      </c>
      <c r="O20" s="380">
        <f t="shared" si="1"/>
        <v>54718</v>
      </c>
    </row>
    <row r="21" spans="1:15">
      <c r="A21" s="376"/>
      <c r="B21" s="377">
        <v>15</v>
      </c>
      <c r="C21" s="378">
        <v>2003</v>
      </c>
      <c r="D21" s="379">
        <v>126</v>
      </c>
      <c r="E21" s="379">
        <v>286</v>
      </c>
      <c r="F21" s="379">
        <v>113</v>
      </c>
      <c r="G21" s="379"/>
      <c r="H21" s="379">
        <v>51</v>
      </c>
      <c r="I21" s="379">
        <f t="shared" si="0"/>
        <v>576</v>
      </c>
      <c r="J21" s="380">
        <v>14174</v>
      </c>
      <c r="K21" s="380">
        <v>23633</v>
      </c>
      <c r="L21" s="380">
        <v>11134</v>
      </c>
      <c r="M21" s="380"/>
      <c r="N21" s="380">
        <v>5450</v>
      </c>
      <c r="O21" s="380">
        <f t="shared" si="1"/>
        <v>54391</v>
      </c>
    </row>
    <row r="22" spans="1:15">
      <c r="A22" s="376"/>
      <c r="B22" s="377">
        <v>16</v>
      </c>
      <c r="C22" s="381">
        <v>2004</v>
      </c>
      <c r="D22" s="382">
        <v>125</v>
      </c>
      <c r="E22" s="382">
        <v>274</v>
      </c>
      <c r="F22" s="382">
        <v>111</v>
      </c>
      <c r="G22" s="382"/>
      <c r="H22" s="382">
        <v>51</v>
      </c>
      <c r="I22" s="379">
        <f t="shared" si="0"/>
        <v>561</v>
      </c>
      <c r="J22" s="380">
        <v>14061</v>
      </c>
      <c r="K22" s="380">
        <v>23420</v>
      </c>
      <c r="L22" s="380">
        <v>11102</v>
      </c>
      <c r="M22" s="380"/>
      <c r="N22" s="380">
        <v>5429</v>
      </c>
      <c r="O22" s="380">
        <f t="shared" si="1"/>
        <v>54012</v>
      </c>
    </row>
    <row r="23" spans="1:15">
      <c r="A23" s="376"/>
      <c r="B23" s="377">
        <v>17</v>
      </c>
      <c r="C23" s="378">
        <v>2005</v>
      </c>
      <c r="D23" s="79">
        <v>123</v>
      </c>
      <c r="E23" s="79">
        <v>270</v>
      </c>
      <c r="F23" s="79">
        <v>111</v>
      </c>
      <c r="G23" s="79"/>
      <c r="H23" s="79">
        <v>51</v>
      </c>
      <c r="I23" s="379">
        <f t="shared" si="0"/>
        <v>555</v>
      </c>
      <c r="J23" s="380">
        <v>13949</v>
      </c>
      <c r="K23" s="380">
        <v>23123</v>
      </c>
      <c r="L23" s="380">
        <v>11035</v>
      </c>
      <c r="M23" s="380"/>
      <c r="N23" s="380">
        <v>5418</v>
      </c>
      <c r="O23" s="380">
        <f t="shared" si="1"/>
        <v>53525</v>
      </c>
    </row>
    <row r="24" spans="1:15">
      <c r="A24" s="376"/>
      <c r="B24" s="377">
        <v>18</v>
      </c>
      <c r="C24" s="378">
        <v>2006</v>
      </c>
      <c r="D24" s="79">
        <v>123</v>
      </c>
      <c r="E24" s="79">
        <v>263</v>
      </c>
      <c r="F24" s="79">
        <v>111</v>
      </c>
      <c r="G24" s="79"/>
      <c r="H24" s="79">
        <v>52</v>
      </c>
      <c r="I24" s="379">
        <f t="shared" si="0"/>
        <v>549</v>
      </c>
      <c r="J24" s="380">
        <v>13835</v>
      </c>
      <c r="K24" s="380">
        <v>22878</v>
      </c>
      <c r="L24" s="380">
        <v>10992</v>
      </c>
      <c r="M24" s="380"/>
      <c r="N24" s="380">
        <v>5385</v>
      </c>
      <c r="O24" s="380">
        <f t="shared" si="1"/>
        <v>53090</v>
      </c>
    </row>
    <row r="25" spans="1:15">
      <c r="A25" s="376"/>
      <c r="B25" s="377">
        <v>19</v>
      </c>
      <c r="C25" s="378">
        <v>2007</v>
      </c>
      <c r="D25" s="79">
        <v>123</v>
      </c>
      <c r="E25" s="79">
        <v>258</v>
      </c>
      <c r="F25" s="79">
        <v>108</v>
      </c>
      <c r="G25" s="79"/>
      <c r="H25" s="79">
        <v>53</v>
      </c>
      <c r="I25" s="379">
        <f t="shared" si="0"/>
        <v>542</v>
      </c>
      <c r="J25" s="380">
        <v>13723</v>
      </c>
      <c r="K25" s="380">
        <v>22693</v>
      </c>
      <c r="L25" s="380">
        <v>10955</v>
      </c>
      <c r="M25" s="380"/>
      <c r="N25" s="380">
        <v>5313</v>
      </c>
      <c r="O25" s="380">
        <f t="shared" si="1"/>
        <v>52684</v>
      </c>
    </row>
    <row r="26" spans="1:15">
      <c r="A26" s="376"/>
      <c r="B26" s="377">
        <v>20</v>
      </c>
      <c r="C26" s="378">
        <v>2008</v>
      </c>
      <c r="D26" s="79">
        <v>123</v>
      </c>
      <c r="E26" s="79">
        <v>253</v>
      </c>
      <c r="F26" s="79">
        <v>108</v>
      </c>
      <c r="G26" s="79"/>
      <c r="H26" s="79">
        <v>51</v>
      </c>
      <c r="I26" s="379">
        <f t="shared" si="0"/>
        <v>535</v>
      </c>
      <c r="J26" s="380">
        <v>13626</v>
      </c>
      <c r="K26" s="380">
        <v>22476</v>
      </c>
      <c r="L26" s="380">
        <v>10915</v>
      </c>
      <c r="M26" s="380"/>
      <c r="N26" s="380">
        <v>5243</v>
      </c>
      <c r="O26" s="380">
        <f t="shared" si="1"/>
        <v>52260</v>
      </c>
    </row>
    <row r="27" spans="1:15">
      <c r="A27" s="376"/>
      <c r="B27" s="377">
        <v>21</v>
      </c>
      <c r="C27" s="378">
        <v>2009</v>
      </c>
      <c r="D27" s="79">
        <v>121</v>
      </c>
      <c r="E27" s="79">
        <v>253</v>
      </c>
      <c r="F27" s="79">
        <v>108</v>
      </c>
      <c r="G27" s="79"/>
      <c r="H27" s="79">
        <v>49</v>
      </c>
      <c r="I27" s="379">
        <f t="shared" si="0"/>
        <v>531</v>
      </c>
      <c r="J27" s="380">
        <v>13516</v>
      </c>
      <c r="K27" s="380">
        <v>22258</v>
      </c>
      <c r="L27" s="380">
        <v>10864</v>
      </c>
      <c r="M27" s="380"/>
      <c r="N27" s="380">
        <v>5183</v>
      </c>
      <c r="O27" s="380">
        <f t="shared" si="1"/>
        <v>51821</v>
      </c>
    </row>
    <row r="28" spans="1:15">
      <c r="A28" s="376"/>
      <c r="B28" s="377">
        <v>22</v>
      </c>
      <c r="C28" s="378">
        <v>2010</v>
      </c>
      <c r="D28" s="79">
        <v>120</v>
      </c>
      <c r="E28" s="79">
        <v>246</v>
      </c>
      <c r="F28" s="79">
        <v>106</v>
      </c>
      <c r="G28" s="79"/>
      <c r="H28" s="79">
        <v>50</v>
      </c>
      <c r="I28" s="379">
        <f t="shared" si="0"/>
        <v>522</v>
      </c>
      <c r="J28" s="380">
        <v>13392</v>
      </c>
      <c r="K28" s="380">
        <v>22000</v>
      </c>
      <c r="L28" s="380">
        <v>10815</v>
      </c>
      <c r="M28" s="380"/>
      <c r="N28" s="380">
        <v>5116</v>
      </c>
      <c r="O28" s="380">
        <f t="shared" si="1"/>
        <v>51323</v>
      </c>
    </row>
    <row r="29" spans="1:15">
      <c r="A29" s="376"/>
      <c r="B29" s="377">
        <v>23</v>
      </c>
      <c r="C29" s="378">
        <v>2011</v>
      </c>
      <c r="D29" s="79">
        <v>116</v>
      </c>
      <c r="E29" s="79">
        <v>235</v>
      </c>
      <c r="F29" s="79">
        <v>106</v>
      </c>
      <c r="G29" s="79"/>
      <c r="H29" s="79">
        <v>50</v>
      </c>
      <c r="I29" s="379">
        <f t="shared" si="0"/>
        <v>507</v>
      </c>
      <c r="J29" s="380">
        <v>13299</v>
      </c>
      <c r="K29" s="380">
        <v>21721</v>
      </c>
      <c r="L29" s="380">
        <v>10751</v>
      </c>
      <c r="M29" s="380"/>
      <c r="N29" s="380">
        <v>5060</v>
      </c>
      <c r="O29" s="380">
        <f t="shared" si="1"/>
        <v>50831</v>
      </c>
    </row>
    <row r="30" spans="1:15">
      <c r="A30" s="376"/>
      <c r="B30" s="377">
        <v>24</v>
      </c>
      <c r="C30" s="378">
        <v>2012</v>
      </c>
      <c r="D30" s="79">
        <v>111</v>
      </c>
      <c r="E30" s="79">
        <v>230</v>
      </c>
      <c r="F30" s="79">
        <v>105</v>
      </c>
      <c r="G30" s="79"/>
      <c r="H30" s="79">
        <v>50</v>
      </c>
      <c r="I30" s="379">
        <f t="shared" si="0"/>
        <v>496</v>
      </c>
      <c r="J30" s="380">
        <v>13170</v>
      </c>
      <c r="K30" s="380">
        <v>21460</v>
      </c>
      <c r="L30" s="380">
        <v>10699</v>
      </c>
      <c r="M30" s="380"/>
      <c r="N30" s="380">
        <v>5022</v>
      </c>
      <c r="O30" s="380">
        <f t="shared" si="1"/>
        <v>50351</v>
      </c>
    </row>
    <row r="31" spans="1:15">
      <c r="A31" s="376"/>
      <c r="B31" s="377">
        <v>25</v>
      </c>
      <c r="C31" s="378">
        <v>2013</v>
      </c>
      <c r="D31" s="79">
        <v>108</v>
      </c>
      <c r="E31" s="79">
        <v>221</v>
      </c>
      <c r="F31" s="79">
        <v>104</v>
      </c>
      <c r="G31" s="79"/>
      <c r="H31" s="79">
        <v>48</v>
      </c>
      <c r="I31" s="379">
        <f t="shared" si="0"/>
        <v>481</v>
      </c>
      <c r="J31" s="380">
        <v>13043</v>
      </c>
      <c r="K31" s="380">
        <v>21131</v>
      </c>
      <c r="L31" s="380">
        <v>10628</v>
      </c>
      <c r="M31" s="380"/>
      <c r="N31" s="380">
        <v>4981</v>
      </c>
      <c r="O31" s="380">
        <f t="shared" si="1"/>
        <v>49783</v>
      </c>
    </row>
    <row r="32" spans="1:15">
      <c r="A32" s="376"/>
      <c r="B32" s="377">
        <v>26</v>
      </c>
      <c r="C32" s="378">
        <v>2014</v>
      </c>
      <c r="D32" s="79">
        <v>104</v>
      </c>
      <c r="E32" s="79">
        <v>216</v>
      </c>
      <c r="F32" s="79">
        <v>103</v>
      </c>
      <c r="G32" s="79"/>
      <c r="H32" s="79">
        <v>48</v>
      </c>
      <c r="I32" s="379">
        <f t="shared" si="0"/>
        <v>471</v>
      </c>
      <c r="J32" s="380">
        <v>12905</v>
      </c>
      <c r="K32" s="380">
        <v>20852</v>
      </c>
      <c r="L32" s="380">
        <v>10557</v>
      </c>
      <c r="M32" s="380"/>
      <c r="N32" s="380">
        <v>4963</v>
      </c>
      <c r="O32" s="380">
        <f t="shared" si="1"/>
        <v>49277</v>
      </c>
    </row>
    <row r="33" spans="1:15">
      <c r="A33" s="376"/>
      <c r="B33" s="377">
        <v>27</v>
      </c>
      <c r="C33" s="378">
        <v>2015</v>
      </c>
      <c r="D33" s="79">
        <v>100</v>
      </c>
      <c r="E33" s="79">
        <v>211</v>
      </c>
      <c r="F33" s="79">
        <v>102</v>
      </c>
      <c r="G33" s="79"/>
      <c r="H33" s="79">
        <v>47</v>
      </c>
      <c r="I33" s="379">
        <f t="shared" si="0"/>
        <v>460</v>
      </c>
      <c r="J33" s="380">
        <v>13617</v>
      </c>
      <c r="K33" s="380">
        <v>20601</v>
      </c>
      <c r="L33" s="380">
        <v>10484</v>
      </c>
      <c r="M33" s="380"/>
      <c r="N33" s="380">
        <v>4939</v>
      </c>
      <c r="O33" s="380">
        <f t="shared" si="1"/>
        <v>49641</v>
      </c>
    </row>
    <row r="34" spans="1:15">
      <c r="A34" s="376"/>
      <c r="B34" s="377">
        <v>28</v>
      </c>
      <c r="C34" s="378">
        <v>2016</v>
      </c>
      <c r="D34" s="383">
        <v>98</v>
      </c>
      <c r="E34" s="383">
        <v>206</v>
      </c>
      <c r="F34" s="383">
        <v>102</v>
      </c>
      <c r="G34" s="384">
        <v>0</v>
      </c>
      <c r="H34" s="383">
        <v>47</v>
      </c>
      <c r="I34" s="379">
        <f t="shared" si="0"/>
        <v>453</v>
      </c>
      <c r="J34" s="380">
        <v>14074</v>
      </c>
      <c r="K34" s="380">
        <v>20313</v>
      </c>
      <c r="L34" s="385">
        <v>10404</v>
      </c>
      <c r="M34" s="385">
        <v>22</v>
      </c>
      <c r="N34" s="380">
        <v>4925</v>
      </c>
      <c r="O34" s="380">
        <f t="shared" si="1"/>
        <v>49738</v>
      </c>
    </row>
    <row r="35" spans="1:15">
      <c r="A35" s="376"/>
      <c r="B35" s="377">
        <v>29</v>
      </c>
      <c r="C35" s="378">
        <v>2017</v>
      </c>
      <c r="D35" s="383">
        <v>105</v>
      </c>
      <c r="E35" s="383">
        <v>204</v>
      </c>
      <c r="F35" s="383">
        <v>102</v>
      </c>
      <c r="G35" s="384">
        <v>0</v>
      </c>
      <c r="H35" s="383">
        <v>47</v>
      </c>
      <c r="I35" s="379">
        <f t="shared" si="0"/>
        <v>458</v>
      </c>
      <c r="J35" s="380">
        <v>14551</v>
      </c>
      <c r="K35" s="380">
        <v>20095</v>
      </c>
      <c r="L35" s="385">
        <v>10325</v>
      </c>
      <c r="M35" s="385">
        <v>48</v>
      </c>
      <c r="N35" s="380">
        <v>4907</v>
      </c>
      <c r="O35" s="380">
        <f t="shared" si="1"/>
        <v>49926</v>
      </c>
    </row>
    <row r="36" spans="1:15">
      <c r="A36" s="376"/>
      <c r="B36" s="377">
        <v>30</v>
      </c>
      <c r="C36" s="378">
        <v>2018</v>
      </c>
      <c r="D36" s="79">
        <v>106</v>
      </c>
      <c r="E36" s="79">
        <v>203</v>
      </c>
      <c r="F36" s="79">
        <v>100</v>
      </c>
      <c r="G36" s="79">
        <v>1</v>
      </c>
      <c r="H36" s="79">
        <v>47</v>
      </c>
      <c r="I36" s="379">
        <f t="shared" si="0"/>
        <v>457</v>
      </c>
      <c r="J36" s="380">
        <v>14995</v>
      </c>
      <c r="K36" s="380">
        <v>19892</v>
      </c>
      <c r="L36" s="380">
        <v>10270</v>
      </c>
      <c r="M36" s="380">
        <v>82</v>
      </c>
      <c r="N36" s="380">
        <v>4897</v>
      </c>
      <c r="O36" s="380">
        <f t="shared" si="1"/>
        <v>50136</v>
      </c>
    </row>
    <row r="37" spans="1:15" ht="18">
      <c r="A37" s="71" t="s">
        <v>7</v>
      </c>
      <c r="B37" s="377">
        <v>1</v>
      </c>
      <c r="C37" s="378">
        <v>2019</v>
      </c>
      <c r="D37" s="79">
        <v>109</v>
      </c>
      <c r="E37" s="386">
        <v>200</v>
      </c>
      <c r="F37" s="79">
        <v>97</v>
      </c>
      <c r="G37" s="79">
        <v>2</v>
      </c>
      <c r="H37" s="79">
        <v>47</v>
      </c>
      <c r="I37" s="379">
        <f t="shared" si="0"/>
        <v>455</v>
      </c>
      <c r="J37" s="380">
        <v>15346</v>
      </c>
      <c r="K37" s="380">
        <v>19738</v>
      </c>
      <c r="L37" s="380">
        <v>10222</v>
      </c>
      <c r="M37" s="380">
        <v>94</v>
      </c>
      <c r="N37" s="380">
        <v>4887</v>
      </c>
      <c r="O37" s="380">
        <f>SUM(J37:N37)</f>
        <v>50287</v>
      </c>
    </row>
    <row r="38" spans="1:15" ht="18">
      <c r="A38" s="71"/>
      <c r="B38" s="377">
        <v>2</v>
      </c>
      <c r="C38" s="378">
        <v>2020</v>
      </c>
      <c r="D38" s="79">
        <v>109</v>
      </c>
      <c r="E38" s="386">
        <v>200</v>
      </c>
      <c r="F38" s="79">
        <v>97</v>
      </c>
      <c r="G38" s="79">
        <v>2</v>
      </c>
      <c r="H38" s="79">
        <v>47</v>
      </c>
      <c r="I38" s="379">
        <f t="shared" si="0"/>
        <v>455</v>
      </c>
      <c r="J38" s="380">
        <v>15545</v>
      </c>
      <c r="K38" s="380">
        <v>19525</v>
      </c>
      <c r="L38" s="380">
        <v>10142</v>
      </c>
      <c r="M38" s="380">
        <v>126</v>
      </c>
      <c r="N38" s="380">
        <v>4874</v>
      </c>
      <c r="O38" s="380">
        <f>SUM(J38:N38)</f>
        <v>50212</v>
      </c>
    </row>
    <row r="39" spans="1:15" ht="18">
      <c r="A39" s="71"/>
      <c r="B39" s="377">
        <v>3</v>
      </c>
      <c r="C39" s="378">
        <v>2021</v>
      </c>
      <c r="D39" s="79">
        <v>105</v>
      </c>
      <c r="E39" s="386">
        <v>197</v>
      </c>
      <c r="F39" s="79">
        <v>95</v>
      </c>
      <c r="G39" s="79">
        <v>3</v>
      </c>
      <c r="H39" s="79">
        <v>47</v>
      </c>
      <c r="I39" s="379">
        <f t="shared" si="0"/>
        <v>447</v>
      </c>
      <c r="J39" s="380">
        <v>15687</v>
      </c>
      <c r="K39" s="380">
        <v>19336</v>
      </c>
      <c r="L39" s="380">
        <v>10076</v>
      </c>
      <c r="M39" s="380">
        <v>151</v>
      </c>
      <c r="N39" s="380">
        <v>4856</v>
      </c>
      <c r="O39" s="380">
        <f>SUM(J39:N39)</f>
        <v>50106</v>
      </c>
    </row>
    <row r="40" spans="1:15" ht="18">
      <c r="A40" s="71"/>
      <c r="B40" s="377">
        <v>4</v>
      </c>
      <c r="C40" s="378">
        <v>2022</v>
      </c>
      <c r="D40" s="79">
        <v>102</v>
      </c>
      <c r="E40" s="386">
        <v>197</v>
      </c>
      <c r="F40" s="79">
        <v>95</v>
      </c>
      <c r="G40" s="79">
        <v>3</v>
      </c>
      <c r="H40" s="79">
        <v>47</v>
      </c>
      <c r="I40" s="379">
        <f t="shared" si="0"/>
        <v>444</v>
      </c>
      <c r="J40" s="380">
        <v>15768</v>
      </c>
      <c r="K40" s="380">
        <v>19161</v>
      </c>
      <c r="L40" s="380">
        <v>10012</v>
      </c>
      <c r="M40" s="380">
        <v>178</v>
      </c>
      <c r="N40" s="380">
        <v>4824</v>
      </c>
      <c r="O40" s="380">
        <f>SUM(J40:N40)</f>
        <v>49943</v>
      </c>
    </row>
    <row r="41" spans="1:15" ht="18">
      <c r="A41" s="71"/>
      <c r="B41" s="377">
        <v>5</v>
      </c>
      <c r="C41" s="378">
        <v>2023</v>
      </c>
      <c r="D41" s="79">
        <v>99</v>
      </c>
      <c r="E41" s="386">
        <v>196</v>
      </c>
      <c r="F41" s="79">
        <v>95</v>
      </c>
      <c r="G41" s="79">
        <v>3</v>
      </c>
      <c r="H41" s="79">
        <v>47</v>
      </c>
      <c r="I41" s="379">
        <f>SUM(D41:H41)</f>
        <v>440</v>
      </c>
      <c r="J41" s="380">
        <v>15819</v>
      </c>
      <c r="K41" s="380">
        <v>18980</v>
      </c>
      <c r="L41" s="380">
        <v>9944</v>
      </c>
      <c r="M41" s="380">
        <v>207</v>
      </c>
      <c r="N41" s="380">
        <v>4791</v>
      </c>
      <c r="O41" s="380">
        <f t="shared" ref="O41:O42" si="2">SUM(J41:N41)</f>
        <v>49741</v>
      </c>
    </row>
    <row r="42" spans="1:15" ht="18">
      <c r="A42" s="71"/>
      <c r="B42" s="377">
        <v>6</v>
      </c>
      <c r="C42" s="378">
        <v>2024</v>
      </c>
      <c r="D42" s="79">
        <f>69+32</f>
        <v>101</v>
      </c>
      <c r="E42" s="386">
        <v>194</v>
      </c>
      <c r="F42" s="79">
        <v>93</v>
      </c>
      <c r="G42" s="79">
        <v>3</v>
      </c>
      <c r="H42" s="79">
        <v>47</v>
      </c>
      <c r="I42" s="379">
        <f>SUM(D42:H42)</f>
        <v>438</v>
      </c>
      <c r="J42" s="380">
        <f>8530+7321</f>
        <v>15851</v>
      </c>
      <c r="K42" s="380">
        <v>18822</v>
      </c>
      <c r="L42" s="380">
        <v>9882</v>
      </c>
      <c r="M42" s="380">
        <v>238</v>
      </c>
      <c r="N42" s="380">
        <v>4774</v>
      </c>
      <c r="O42" s="380">
        <f t="shared" si="2"/>
        <v>49567</v>
      </c>
    </row>
    <row r="43" spans="1:15">
      <c r="A43" s="387"/>
      <c r="B43" s="388"/>
      <c r="C43" s="388"/>
      <c r="D43" s="389"/>
      <c r="E43" s="389"/>
      <c r="F43" s="389"/>
      <c r="G43" s="389"/>
      <c r="H43" s="389"/>
      <c r="I43" s="389"/>
      <c r="J43" s="390"/>
      <c r="K43" s="390"/>
      <c r="L43" s="390"/>
      <c r="M43" s="390"/>
      <c r="N43" s="390"/>
      <c r="O43" s="390"/>
    </row>
    <row r="44" spans="1:15">
      <c r="A44" s="391" t="s">
        <v>190</v>
      </c>
      <c r="B44" s="5"/>
      <c r="C44" s="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>
      <c r="A45" s="391" t="s">
        <v>191</v>
      </c>
      <c r="B45" s="5"/>
      <c r="C45" s="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</sheetData>
  <mergeCells count="4">
    <mergeCell ref="A4:C5"/>
    <mergeCell ref="D4:H4"/>
    <mergeCell ref="J4:O4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zoomScale="120" zoomScaleNormal="90" zoomScaleSheetLayoutView="120" workbookViewId="0">
      <pane ySplit="6" topLeftCell="A7" activePane="bottomLeft" state="frozen"/>
      <selection activeCell="N50" sqref="N50"/>
      <selection pane="bottomLeft"/>
    </sheetView>
  </sheetViews>
  <sheetFormatPr defaultColWidth="9" defaultRowHeight="13"/>
  <cols>
    <col min="1" max="2" width="4.90625" style="39" customWidth="1"/>
    <col min="3" max="3" width="9" style="39" customWidth="1"/>
    <col min="4" max="5" width="13.26953125" style="39" customWidth="1"/>
    <col min="6" max="6" width="9" style="39" customWidth="1"/>
    <col min="7" max="8" width="13.26953125" style="39" customWidth="1"/>
    <col min="9" max="9" width="9" style="39" customWidth="1"/>
    <col min="10" max="16384" width="9" style="39"/>
  </cols>
  <sheetData>
    <row r="1" spans="1:9" ht="21.75" customHeight="1">
      <c r="A1" s="36" t="s">
        <v>47</v>
      </c>
      <c r="B1" s="141"/>
      <c r="C1" s="141"/>
      <c r="D1" s="141"/>
      <c r="E1" s="141"/>
      <c r="F1" s="141"/>
      <c r="G1" s="141"/>
      <c r="H1" s="141"/>
      <c r="I1" s="141"/>
    </row>
    <row r="2" spans="1:9" ht="18" customHeight="1">
      <c r="A2" s="40" t="s">
        <v>48</v>
      </c>
    </row>
    <row r="3" spans="1:9">
      <c r="I3" s="42"/>
    </row>
    <row r="4" spans="1:9">
      <c r="A4" s="581" t="s">
        <v>1</v>
      </c>
      <c r="B4" s="581"/>
      <c r="C4" s="581"/>
      <c r="D4" s="581" t="s">
        <v>49</v>
      </c>
      <c r="E4" s="581"/>
      <c r="F4" s="581"/>
      <c r="G4" s="581" t="s">
        <v>50</v>
      </c>
      <c r="H4" s="581"/>
      <c r="I4" s="581"/>
    </row>
    <row r="5" spans="1:9">
      <c r="A5" s="581"/>
      <c r="B5" s="581"/>
      <c r="C5" s="581"/>
      <c r="D5" s="110" t="s">
        <v>51</v>
      </c>
      <c r="E5" s="110" t="s">
        <v>52</v>
      </c>
      <c r="F5" s="110" t="s">
        <v>53</v>
      </c>
      <c r="G5" s="110" t="s">
        <v>51</v>
      </c>
      <c r="H5" s="110" t="s">
        <v>52</v>
      </c>
      <c r="I5" s="110" t="s">
        <v>53</v>
      </c>
    </row>
    <row r="6" spans="1:9">
      <c r="A6" s="581" t="s">
        <v>2</v>
      </c>
      <c r="B6" s="581"/>
      <c r="C6" s="108" t="s">
        <v>3</v>
      </c>
      <c r="D6" s="84" t="s">
        <v>17</v>
      </c>
      <c r="E6" s="84" t="s">
        <v>17</v>
      </c>
      <c r="F6" s="84" t="s">
        <v>9</v>
      </c>
      <c r="G6" s="84" t="s">
        <v>19</v>
      </c>
      <c r="H6" s="84" t="s">
        <v>19</v>
      </c>
      <c r="I6" s="84" t="s">
        <v>9</v>
      </c>
    </row>
    <row r="7" spans="1:9">
      <c r="A7" s="44" t="s">
        <v>6</v>
      </c>
      <c r="B7" s="85">
        <v>1</v>
      </c>
      <c r="C7" s="74">
        <v>1989</v>
      </c>
      <c r="D7" s="142">
        <v>1184354</v>
      </c>
      <c r="E7" s="142">
        <v>791648</v>
      </c>
      <c r="F7" s="129">
        <v>66.8</v>
      </c>
      <c r="G7" s="142">
        <v>4598039</v>
      </c>
      <c r="H7" s="142">
        <v>4124079</v>
      </c>
      <c r="I7" s="129">
        <v>89.7</v>
      </c>
    </row>
    <row r="8" spans="1:9">
      <c r="A8" s="44"/>
      <c r="B8" s="85">
        <v>2</v>
      </c>
      <c r="C8" s="74">
        <v>1990</v>
      </c>
      <c r="D8" s="142">
        <v>1270156</v>
      </c>
      <c r="E8" s="142">
        <v>837803</v>
      </c>
      <c r="F8" s="129">
        <v>66</v>
      </c>
      <c r="G8" s="142">
        <v>4954026</v>
      </c>
      <c r="H8" s="142">
        <v>4433042</v>
      </c>
      <c r="I8" s="129">
        <v>89.5</v>
      </c>
    </row>
    <row r="9" spans="1:9">
      <c r="A9" s="44"/>
      <c r="B9" s="85">
        <v>3</v>
      </c>
      <c r="C9" s="74">
        <v>1991</v>
      </c>
      <c r="D9" s="142">
        <v>1345463</v>
      </c>
      <c r="E9" s="142">
        <v>863441</v>
      </c>
      <c r="F9" s="129">
        <v>64.2</v>
      </c>
      <c r="G9" s="142">
        <v>4779069</v>
      </c>
      <c r="H9" s="142">
        <v>4626442</v>
      </c>
      <c r="I9" s="129">
        <v>96.8</v>
      </c>
    </row>
    <row r="10" spans="1:9">
      <c r="A10" s="44"/>
      <c r="B10" s="85">
        <v>4</v>
      </c>
      <c r="C10" s="74">
        <v>1992</v>
      </c>
      <c r="D10" s="142">
        <v>1386921</v>
      </c>
      <c r="E10" s="142">
        <v>914099</v>
      </c>
      <c r="F10" s="129">
        <v>65.900000000000006</v>
      </c>
      <c r="G10" s="142">
        <v>4530473</v>
      </c>
      <c r="H10" s="142">
        <v>4739132</v>
      </c>
      <c r="I10" s="129">
        <v>104.6</v>
      </c>
    </row>
    <row r="11" spans="1:9">
      <c r="A11" s="44"/>
      <c r="B11" s="85">
        <v>5</v>
      </c>
      <c r="C11" s="74">
        <v>1993</v>
      </c>
      <c r="D11" s="142">
        <v>1470911</v>
      </c>
      <c r="E11" s="142">
        <v>941248</v>
      </c>
      <c r="F11" s="129">
        <v>64</v>
      </c>
      <c r="G11" s="142">
        <v>4560668</v>
      </c>
      <c r="H11" s="142">
        <v>4799773</v>
      </c>
      <c r="I11" s="129">
        <v>105.2</v>
      </c>
    </row>
    <row r="12" spans="1:9">
      <c r="A12" s="44"/>
      <c r="B12" s="85">
        <v>6</v>
      </c>
      <c r="C12" s="74">
        <v>1994</v>
      </c>
      <c r="D12" s="142">
        <v>1552092</v>
      </c>
      <c r="E12" s="142">
        <v>958660</v>
      </c>
      <c r="F12" s="129">
        <v>61.8</v>
      </c>
      <c r="G12" s="142">
        <v>4623480</v>
      </c>
      <c r="H12" s="142">
        <v>4802675</v>
      </c>
      <c r="I12" s="129">
        <v>103.9</v>
      </c>
    </row>
    <row r="13" spans="1:9">
      <c r="A13" s="44"/>
      <c r="B13" s="85">
        <v>7</v>
      </c>
      <c r="C13" s="74">
        <v>1995</v>
      </c>
      <c r="D13" s="142">
        <v>1565445</v>
      </c>
      <c r="E13" s="142">
        <v>1015019</v>
      </c>
      <c r="F13" s="129">
        <v>64.8</v>
      </c>
      <c r="G13" s="142">
        <v>4787705</v>
      </c>
      <c r="H13" s="142">
        <v>4863560</v>
      </c>
      <c r="I13" s="129">
        <v>101.6</v>
      </c>
    </row>
    <row r="14" spans="1:9">
      <c r="A14" s="44"/>
      <c r="B14" s="85">
        <v>8</v>
      </c>
      <c r="C14" s="74">
        <v>1996</v>
      </c>
      <c r="D14" s="142">
        <v>1627943</v>
      </c>
      <c r="E14" s="142">
        <v>1043905</v>
      </c>
      <c r="F14" s="129">
        <v>64.099999999999994</v>
      </c>
      <c r="G14" s="142">
        <v>4775812</v>
      </c>
      <c r="H14" s="142">
        <v>4882907</v>
      </c>
      <c r="I14" s="129">
        <v>102.2</v>
      </c>
    </row>
    <row r="15" spans="1:9">
      <c r="A15" s="44"/>
      <c r="B15" s="85">
        <v>9</v>
      </c>
      <c r="C15" s="74">
        <v>1997</v>
      </c>
      <c r="D15" s="142">
        <v>1709565</v>
      </c>
      <c r="E15" s="142">
        <v>1060585</v>
      </c>
      <c r="F15" s="129">
        <v>62</v>
      </c>
      <c r="G15" s="142">
        <v>4816539</v>
      </c>
      <c r="H15" s="142">
        <v>4930232</v>
      </c>
      <c r="I15" s="129">
        <v>102.4</v>
      </c>
    </row>
    <row r="16" spans="1:9">
      <c r="A16" s="44"/>
      <c r="B16" s="85">
        <v>10</v>
      </c>
      <c r="C16" s="74">
        <v>1998</v>
      </c>
      <c r="D16" s="142">
        <v>1750254</v>
      </c>
      <c r="E16" s="142">
        <v>1090336</v>
      </c>
      <c r="F16" s="129">
        <v>62.3</v>
      </c>
      <c r="G16" s="142">
        <v>4650220</v>
      </c>
      <c r="H16" s="142">
        <v>4840921</v>
      </c>
      <c r="I16" s="143">
        <v>104.1</v>
      </c>
    </row>
    <row r="17" spans="1:9">
      <c r="A17" s="44"/>
      <c r="B17" s="85">
        <v>11</v>
      </c>
      <c r="C17" s="74">
        <v>1999</v>
      </c>
      <c r="D17" s="142">
        <v>1781933</v>
      </c>
      <c r="E17" s="142">
        <v>1038516</v>
      </c>
      <c r="F17" s="129">
        <v>58.3</v>
      </c>
      <c r="G17" s="142">
        <v>4799227</v>
      </c>
      <c r="H17" s="142">
        <v>4666867</v>
      </c>
      <c r="I17" s="143">
        <v>97.2</v>
      </c>
    </row>
    <row r="18" spans="1:9">
      <c r="A18" s="44"/>
      <c r="B18" s="85">
        <v>12</v>
      </c>
      <c r="C18" s="74">
        <v>2000</v>
      </c>
      <c r="D18" s="142">
        <v>1826683</v>
      </c>
      <c r="E18" s="142">
        <v>1012263</v>
      </c>
      <c r="F18" s="129">
        <v>55.4</v>
      </c>
      <c r="G18" s="142">
        <v>4758417</v>
      </c>
      <c r="H18" s="142">
        <v>4583512</v>
      </c>
      <c r="I18" s="143">
        <v>96.3</v>
      </c>
    </row>
    <row r="19" spans="1:9">
      <c r="A19" s="44"/>
      <c r="B19" s="85">
        <v>13</v>
      </c>
      <c r="C19" s="74">
        <v>2001</v>
      </c>
      <c r="D19" s="142">
        <v>1872281</v>
      </c>
      <c r="E19" s="142">
        <v>984534</v>
      </c>
      <c r="F19" s="129">
        <v>52.6</v>
      </c>
      <c r="G19" s="142">
        <v>4827874</v>
      </c>
      <c r="H19" s="142">
        <v>4418964</v>
      </c>
      <c r="I19" s="143">
        <v>91.5</v>
      </c>
    </row>
    <row r="20" spans="1:9">
      <c r="A20" s="44"/>
      <c r="B20" s="85">
        <v>14</v>
      </c>
      <c r="C20" s="74">
        <v>2002</v>
      </c>
      <c r="D20" s="142">
        <v>1903366</v>
      </c>
      <c r="E20" s="142">
        <v>1000661</v>
      </c>
      <c r="F20" s="129">
        <v>52.6</v>
      </c>
      <c r="G20" s="142">
        <v>4981236</v>
      </c>
      <c r="H20" s="142">
        <v>4221899</v>
      </c>
      <c r="I20" s="143">
        <v>84.8</v>
      </c>
    </row>
    <row r="21" spans="1:9">
      <c r="A21" s="44"/>
      <c r="B21" s="85">
        <v>15</v>
      </c>
      <c r="C21" s="74">
        <v>2003</v>
      </c>
      <c r="D21" s="142">
        <v>1901764</v>
      </c>
      <c r="E21" s="142">
        <v>1003019</v>
      </c>
      <c r="F21" s="129">
        <v>52.7</v>
      </c>
      <c r="G21" s="142">
        <v>5081644</v>
      </c>
      <c r="H21" s="142">
        <v>4018480</v>
      </c>
      <c r="I21" s="143">
        <v>79.099999999999994</v>
      </c>
    </row>
    <row r="22" spans="1:9">
      <c r="A22" s="44"/>
      <c r="B22" s="85">
        <v>16</v>
      </c>
      <c r="C22" s="74">
        <v>2004</v>
      </c>
      <c r="D22" s="142">
        <v>1898675</v>
      </c>
      <c r="E22" s="142">
        <v>1021088</v>
      </c>
      <c r="F22" s="129">
        <v>53.8</v>
      </c>
      <c r="G22" s="142">
        <v>5145906</v>
      </c>
      <c r="H22" s="142">
        <v>3917662</v>
      </c>
      <c r="I22" s="143">
        <v>76.099999999999994</v>
      </c>
    </row>
    <row r="23" spans="1:9">
      <c r="A23" s="44"/>
      <c r="B23" s="144">
        <v>17</v>
      </c>
      <c r="C23" s="145">
        <v>2005</v>
      </c>
      <c r="D23" s="86">
        <v>1921475</v>
      </c>
      <c r="E23" s="86">
        <v>1025792</v>
      </c>
      <c r="F23" s="129">
        <v>53.4</v>
      </c>
      <c r="G23" s="86">
        <v>5242485</v>
      </c>
      <c r="H23" s="86">
        <v>3930887</v>
      </c>
      <c r="I23" s="76">
        <v>75</v>
      </c>
    </row>
    <row r="24" spans="1:9">
      <c r="A24" s="44"/>
      <c r="B24" s="144">
        <v>18</v>
      </c>
      <c r="C24" s="145">
        <v>2006</v>
      </c>
      <c r="D24" s="86">
        <v>1960885</v>
      </c>
      <c r="E24" s="86">
        <v>990957</v>
      </c>
      <c r="F24" s="129">
        <v>50.5</v>
      </c>
      <c r="G24" s="86">
        <v>5265890</v>
      </c>
      <c r="H24" s="86">
        <v>4003517</v>
      </c>
      <c r="I24" s="76">
        <v>76</v>
      </c>
    </row>
    <row r="25" spans="1:9">
      <c r="A25" s="44"/>
      <c r="B25" s="144">
        <v>19</v>
      </c>
      <c r="C25" s="145">
        <v>2007</v>
      </c>
      <c r="D25" s="86">
        <v>1956712</v>
      </c>
      <c r="E25" s="86">
        <v>984556</v>
      </c>
      <c r="F25" s="129">
        <v>50.3</v>
      </c>
      <c r="G25" s="86">
        <v>5425076</v>
      </c>
      <c r="H25" s="86">
        <v>4044037</v>
      </c>
      <c r="I25" s="76">
        <v>74.5</v>
      </c>
    </row>
    <row r="26" spans="1:9">
      <c r="A26" s="44"/>
      <c r="B26" s="144">
        <v>20</v>
      </c>
      <c r="C26" s="145">
        <v>2008</v>
      </c>
      <c r="D26" s="86">
        <v>1977985</v>
      </c>
      <c r="E26" s="86">
        <v>977614</v>
      </c>
      <c r="F26" s="129">
        <v>49.4</v>
      </c>
      <c r="G26" s="86">
        <v>5536873</v>
      </c>
      <c r="H26" s="86">
        <v>4214673</v>
      </c>
      <c r="I26" s="76">
        <v>76.099999999999994</v>
      </c>
    </row>
    <row r="27" spans="1:9">
      <c r="A27" s="44"/>
      <c r="B27" s="144">
        <v>21</v>
      </c>
      <c r="C27" s="145">
        <v>2009</v>
      </c>
      <c r="D27" s="86">
        <v>2082936</v>
      </c>
      <c r="E27" s="86">
        <v>989457</v>
      </c>
      <c r="F27" s="129">
        <v>47.5</v>
      </c>
      <c r="G27" s="86">
        <v>5671977</v>
      </c>
      <c r="H27" s="86">
        <v>4166179</v>
      </c>
      <c r="I27" s="76">
        <v>73.5</v>
      </c>
    </row>
    <row r="28" spans="1:9">
      <c r="A28" s="44"/>
      <c r="B28" s="144">
        <v>22</v>
      </c>
      <c r="C28" s="145">
        <v>2010</v>
      </c>
      <c r="D28" s="86">
        <v>2131742</v>
      </c>
      <c r="E28" s="86">
        <v>998262</v>
      </c>
      <c r="F28" s="129">
        <v>46.8</v>
      </c>
      <c r="G28" s="86">
        <v>5767075</v>
      </c>
      <c r="H28" s="86">
        <v>4092986</v>
      </c>
      <c r="I28" s="76">
        <v>71</v>
      </c>
    </row>
    <row r="29" spans="1:9">
      <c r="A29" s="44"/>
      <c r="B29" s="144">
        <v>23</v>
      </c>
      <c r="C29" s="145">
        <v>2011</v>
      </c>
      <c r="D29" s="86">
        <v>2197301</v>
      </c>
      <c r="E29" s="86">
        <v>1014051</v>
      </c>
      <c r="F29" s="129">
        <v>46.1</v>
      </c>
      <c r="G29" s="86">
        <v>5969430</v>
      </c>
      <c r="H29" s="86">
        <v>4134961</v>
      </c>
      <c r="I29" s="76">
        <v>69.3</v>
      </c>
    </row>
    <row r="30" spans="1:9">
      <c r="A30" s="44"/>
      <c r="B30" s="144">
        <v>24</v>
      </c>
      <c r="C30" s="145">
        <v>2012</v>
      </c>
      <c r="D30" s="86">
        <v>2247908</v>
      </c>
      <c r="E30" s="86">
        <v>1049135</v>
      </c>
      <c r="F30" s="129">
        <v>46.7</v>
      </c>
      <c r="G30" s="86">
        <v>6114434</v>
      </c>
      <c r="H30" s="86">
        <v>4212598</v>
      </c>
      <c r="I30" s="76">
        <v>68.900000000000006</v>
      </c>
    </row>
    <row r="31" spans="1:9">
      <c r="A31" s="44"/>
      <c r="B31" s="144">
        <v>25</v>
      </c>
      <c r="C31" s="145">
        <v>2013</v>
      </c>
      <c r="D31" s="86">
        <v>2264306</v>
      </c>
      <c r="E31" s="86">
        <v>1062906</v>
      </c>
      <c r="F31" s="129">
        <v>46.9</v>
      </c>
      <c r="G31" s="146">
        <v>6387898</v>
      </c>
      <c r="H31" s="146">
        <v>4332037</v>
      </c>
      <c r="I31" s="76">
        <v>67.8</v>
      </c>
    </row>
    <row r="32" spans="1:9">
      <c r="A32" s="44"/>
      <c r="B32" s="144">
        <v>26</v>
      </c>
      <c r="C32" s="147">
        <v>2014</v>
      </c>
      <c r="D32" s="148">
        <v>2269936</v>
      </c>
      <c r="E32" s="148">
        <v>1112861</v>
      </c>
      <c r="F32" s="130">
        <v>49</v>
      </c>
      <c r="G32" s="149">
        <v>6583264</v>
      </c>
      <c r="H32" s="149">
        <v>4470408</v>
      </c>
      <c r="I32" s="76">
        <v>68.3</v>
      </c>
    </row>
    <row r="33" spans="1:9">
      <c r="A33" s="44"/>
      <c r="B33" s="144">
        <v>27</v>
      </c>
      <c r="C33" s="147">
        <v>2015</v>
      </c>
      <c r="D33" s="148">
        <v>2302611</v>
      </c>
      <c r="E33" s="148">
        <v>1161556</v>
      </c>
      <c r="F33" s="150">
        <f>E33/D33*100</f>
        <v>50.445168549963491</v>
      </c>
      <c r="G33" s="146">
        <v>6757741</v>
      </c>
      <c r="H33" s="149">
        <v>4612985</v>
      </c>
      <c r="I33" s="76">
        <f t="shared" ref="I33:I38" si="0">H33/G33*100</f>
        <v>68.262234376842784</v>
      </c>
    </row>
    <row r="34" spans="1:9">
      <c r="A34" s="44"/>
      <c r="B34" s="144">
        <v>28</v>
      </c>
      <c r="C34" s="145">
        <v>2016</v>
      </c>
      <c r="D34" s="86">
        <v>2342324</v>
      </c>
      <c r="E34" s="86">
        <v>1223683</v>
      </c>
      <c r="F34" s="151">
        <f>E34/D34*100</f>
        <v>52.242260250930272</v>
      </c>
      <c r="G34" s="146">
        <v>7302368</v>
      </c>
      <c r="H34" s="146">
        <v>4736201</v>
      </c>
      <c r="I34" s="76">
        <f t="shared" si="0"/>
        <v>64.858426745954191</v>
      </c>
    </row>
    <row r="35" spans="1:9">
      <c r="A35" s="44"/>
      <c r="B35" s="144">
        <v>29</v>
      </c>
      <c r="C35" s="145">
        <v>2017</v>
      </c>
      <c r="D35" s="86">
        <v>2416400</v>
      </c>
      <c r="E35" s="86">
        <v>1279300</v>
      </c>
      <c r="F35" s="151">
        <f>E35/D35*100</f>
        <v>52.942393643436517</v>
      </c>
      <c r="G35" s="146">
        <v>7600488</v>
      </c>
      <c r="H35" s="146">
        <v>4861904</v>
      </c>
      <c r="I35" s="76">
        <f t="shared" si="0"/>
        <v>63.968313613546925</v>
      </c>
    </row>
    <row r="36" spans="1:9">
      <c r="A36" s="44"/>
      <c r="B36" s="152">
        <v>30</v>
      </c>
      <c r="C36" s="145">
        <v>2018</v>
      </c>
      <c r="D36" s="86">
        <v>2462500</v>
      </c>
      <c r="E36" s="86">
        <v>1317900</v>
      </c>
      <c r="F36" s="151">
        <f t="shared" ref="F36:F37" si="1">E36/D36*100</f>
        <v>53.518781725888317</v>
      </c>
      <c r="G36" s="146">
        <v>7754228</v>
      </c>
      <c r="H36" s="146">
        <v>5002177</v>
      </c>
      <c r="I36" s="76">
        <f t="shared" si="0"/>
        <v>64.509026559446028</v>
      </c>
    </row>
    <row r="37" spans="1:9">
      <c r="A37" s="134" t="s">
        <v>7</v>
      </c>
      <c r="B37" s="152">
        <v>1</v>
      </c>
      <c r="C37" s="145">
        <v>2019</v>
      </c>
      <c r="D37" s="86">
        <v>2539000</v>
      </c>
      <c r="E37" s="86">
        <v>1340800</v>
      </c>
      <c r="F37" s="151">
        <f t="shared" si="1"/>
        <v>52.808192201654194</v>
      </c>
      <c r="G37" s="146">
        <v>7957736</v>
      </c>
      <c r="H37" s="146">
        <v>5090765</v>
      </c>
      <c r="I37" s="76">
        <f t="shared" si="0"/>
        <v>63.972529372675844</v>
      </c>
    </row>
    <row r="38" spans="1:9">
      <c r="A38" s="134"/>
      <c r="B38" s="152">
        <v>2</v>
      </c>
      <c r="C38" s="145">
        <v>2020</v>
      </c>
      <c r="D38" s="86">
        <v>2838900</v>
      </c>
      <c r="E38" s="86">
        <v>1389400</v>
      </c>
      <c r="F38" s="151">
        <f>E38/D38*100</f>
        <v>48.94149142273416</v>
      </c>
      <c r="G38" s="146">
        <v>8726773</v>
      </c>
      <c r="H38" s="146">
        <v>5363837</v>
      </c>
      <c r="I38" s="76">
        <f t="shared" si="0"/>
        <v>61.464151754606199</v>
      </c>
    </row>
    <row r="39" spans="1:9">
      <c r="A39" s="134"/>
      <c r="B39" s="152">
        <v>3</v>
      </c>
      <c r="C39" s="145">
        <v>2021</v>
      </c>
      <c r="D39" s="86">
        <v>2906700</v>
      </c>
      <c r="E39" s="86">
        <v>1423500</v>
      </c>
      <c r="F39" s="151">
        <f>E39/D39*100</f>
        <v>48.973062235524822</v>
      </c>
      <c r="G39" s="146">
        <v>9038435</v>
      </c>
      <c r="H39" s="146">
        <v>5422212</v>
      </c>
      <c r="I39" s="76">
        <f>H39/G39*100</f>
        <v>59.990606780930541</v>
      </c>
    </row>
    <row r="40" spans="1:9">
      <c r="A40" s="134"/>
      <c r="B40" s="152">
        <v>4</v>
      </c>
      <c r="C40" s="145">
        <v>2022</v>
      </c>
      <c r="D40" s="86">
        <v>2924100</v>
      </c>
      <c r="E40" s="86">
        <v>1425500</v>
      </c>
      <c r="F40" s="151">
        <f>E40/D40*100</f>
        <v>48.750042748196023</v>
      </c>
      <c r="G40" s="146">
        <v>9322443</v>
      </c>
      <c r="H40" s="146">
        <v>5654464</v>
      </c>
      <c r="I40" s="76">
        <f>H40/G40*100</f>
        <v>60.654315612334663</v>
      </c>
    </row>
    <row r="41" spans="1:9">
      <c r="A41" s="153"/>
      <c r="B41" s="154">
        <v>5</v>
      </c>
      <c r="C41" s="155">
        <v>2023</v>
      </c>
      <c r="D41" s="156">
        <v>2984900</v>
      </c>
      <c r="E41" s="156">
        <v>1456700</v>
      </c>
      <c r="F41" s="151">
        <f>E41/D41*100</f>
        <v>48.802304934838688</v>
      </c>
      <c r="G41" s="157">
        <v>9653505</v>
      </c>
      <c r="H41" s="157">
        <v>5879522</v>
      </c>
      <c r="I41" s="158">
        <f>H41/G41*100</f>
        <v>60.905567459694687</v>
      </c>
    </row>
    <row r="42" spans="1:9">
      <c r="A42" s="131"/>
      <c r="B42" s="131"/>
      <c r="F42" s="131"/>
      <c r="H42" s="49"/>
      <c r="I42" s="49"/>
    </row>
    <row r="43" spans="1:9">
      <c r="A43" s="59" t="s">
        <v>55</v>
      </c>
    </row>
  </sheetData>
  <mergeCells count="4">
    <mergeCell ref="A4:C5"/>
    <mergeCell ref="D4:F4"/>
    <mergeCell ref="G4:I4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="120" zoomScaleNormal="100" zoomScaleSheetLayoutView="120" workbookViewId="0">
      <pane ySplit="6" topLeftCell="A7" activePane="bottomLeft" state="frozen"/>
      <selection pane="bottomLeft"/>
    </sheetView>
  </sheetViews>
  <sheetFormatPr defaultRowHeight="13"/>
  <cols>
    <col min="1" max="2" width="4.90625" customWidth="1"/>
    <col min="4" max="9" width="9" customWidth="1"/>
    <col min="10" max="12" width="10.08984375" customWidth="1"/>
    <col min="13" max="13" width="10" customWidth="1"/>
    <col min="14" max="15" width="10.08984375" customWidth="1"/>
  </cols>
  <sheetData>
    <row r="1" spans="1:15" ht="21.75" customHeight="1">
      <c r="A1" s="63" t="s">
        <v>180</v>
      </c>
      <c r="B1" s="368"/>
      <c r="C1" s="36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" customHeight="1">
      <c r="A2" s="2" t="s">
        <v>192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 t="s">
        <v>182</v>
      </c>
    </row>
    <row r="3" spans="1:15" ht="14">
      <c r="A3" s="2"/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</row>
    <row r="4" spans="1:15">
      <c r="A4" s="640" t="s">
        <v>1</v>
      </c>
      <c r="B4" s="640"/>
      <c r="C4" s="640"/>
      <c r="D4" s="641" t="s">
        <v>12</v>
      </c>
      <c r="E4" s="642"/>
      <c r="F4" s="642"/>
      <c r="G4" s="642"/>
      <c r="H4" s="642"/>
      <c r="I4" s="643"/>
      <c r="J4" s="641" t="s">
        <v>13</v>
      </c>
      <c r="K4" s="642"/>
      <c r="L4" s="642"/>
      <c r="M4" s="642"/>
      <c r="N4" s="642"/>
      <c r="O4" s="643"/>
    </row>
    <row r="5" spans="1:15" ht="27" customHeight="1">
      <c r="A5" s="640"/>
      <c r="B5" s="640"/>
      <c r="C5" s="640"/>
      <c r="D5" s="370" t="s">
        <v>183</v>
      </c>
      <c r="E5" s="370" t="s">
        <v>184</v>
      </c>
      <c r="F5" s="370" t="s">
        <v>185</v>
      </c>
      <c r="G5" s="371" t="s">
        <v>193</v>
      </c>
      <c r="H5" s="370" t="s">
        <v>187</v>
      </c>
      <c r="I5" s="370" t="s">
        <v>69</v>
      </c>
      <c r="J5" s="370" t="s">
        <v>183</v>
      </c>
      <c r="K5" s="370" t="s">
        <v>184</v>
      </c>
      <c r="L5" s="370" t="s">
        <v>185</v>
      </c>
      <c r="M5" s="371" t="s">
        <v>186</v>
      </c>
      <c r="N5" s="372" t="s">
        <v>187</v>
      </c>
      <c r="O5" s="372" t="s">
        <v>69</v>
      </c>
    </row>
    <row r="6" spans="1:15">
      <c r="A6" s="602" t="s">
        <v>2</v>
      </c>
      <c r="B6" s="602"/>
      <c r="C6" s="373" t="s">
        <v>3</v>
      </c>
      <c r="D6" s="374" t="s">
        <v>194</v>
      </c>
      <c r="E6" s="374" t="s">
        <v>195</v>
      </c>
      <c r="F6" s="374" t="s">
        <v>195</v>
      </c>
      <c r="G6" s="374" t="s">
        <v>196</v>
      </c>
      <c r="H6" s="374" t="s">
        <v>195</v>
      </c>
      <c r="I6" s="374" t="s">
        <v>195</v>
      </c>
      <c r="J6" s="374" t="s">
        <v>194</v>
      </c>
      <c r="K6" s="374" t="s">
        <v>195</v>
      </c>
      <c r="L6" s="374" t="s">
        <v>195</v>
      </c>
      <c r="M6" s="374" t="s">
        <v>196</v>
      </c>
      <c r="N6" s="375" t="s">
        <v>195</v>
      </c>
      <c r="O6" s="375" t="s">
        <v>195</v>
      </c>
    </row>
    <row r="7" spans="1:15">
      <c r="A7" s="376" t="s">
        <v>6</v>
      </c>
      <c r="B7" s="377">
        <v>1</v>
      </c>
      <c r="C7" s="378">
        <v>1989</v>
      </c>
      <c r="D7" s="379">
        <v>9971</v>
      </c>
      <c r="E7" s="379">
        <v>61942</v>
      </c>
      <c r="F7" s="379">
        <v>35276</v>
      </c>
      <c r="G7" s="379"/>
      <c r="H7" s="379">
        <v>34013</v>
      </c>
      <c r="I7" s="379">
        <f>SUM(D7:H7)</f>
        <v>141202</v>
      </c>
      <c r="J7" s="380">
        <v>2037614</v>
      </c>
      <c r="K7" s="380">
        <v>9606627</v>
      </c>
      <c r="L7" s="380">
        <v>5619297</v>
      </c>
      <c r="M7" s="380"/>
      <c r="N7" s="380">
        <v>5644376</v>
      </c>
      <c r="O7" s="380">
        <f>SUM(J7:N7)</f>
        <v>22907914</v>
      </c>
    </row>
    <row r="8" spans="1:15">
      <c r="A8" s="376"/>
      <c r="B8" s="377">
        <v>2</v>
      </c>
      <c r="C8" s="381">
        <v>1990</v>
      </c>
      <c r="D8" s="379">
        <v>9486</v>
      </c>
      <c r="E8" s="379">
        <v>60713</v>
      </c>
      <c r="F8" s="379">
        <v>33961</v>
      </c>
      <c r="G8" s="379"/>
      <c r="H8" s="379">
        <v>34664</v>
      </c>
      <c r="I8" s="379">
        <f t="shared" ref="I8:I37" si="0">SUM(D8:H8)</f>
        <v>138824</v>
      </c>
      <c r="J8" s="380">
        <v>2007964</v>
      </c>
      <c r="K8" s="380">
        <v>9373295</v>
      </c>
      <c r="L8" s="380">
        <v>5369162</v>
      </c>
      <c r="M8" s="380"/>
      <c r="N8" s="380">
        <v>5623336</v>
      </c>
      <c r="O8" s="380">
        <f t="shared" ref="O8:O42" si="1">SUM(J8:N8)</f>
        <v>22373757</v>
      </c>
    </row>
    <row r="9" spans="1:15">
      <c r="A9" s="376"/>
      <c r="B9" s="377">
        <v>3</v>
      </c>
      <c r="C9" s="378">
        <v>1991</v>
      </c>
      <c r="D9" s="379">
        <v>9175</v>
      </c>
      <c r="E9" s="379">
        <v>59187</v>
      </c>
      <c r="F9" s="379">
        <v>33068</v>
      </c>
      <c r="G9" s="379"/>
      <c r="H9" s="379">
        <v>34467</v>
      </c>
      <c r="I9" s="379">
        <f t="shared" si="0"/>
        <v>135897</v>
      </c>
      <c r="J9" s="380">
        <v>1977611</v>
      </c>
      <c r="K9" s="380">
        <v>9157429</v>
      </c>
      <c r="L9" s="380">
        <v>5188314</v>
      </c>
      <c r="M9" s="380"/>
      <c r="N9" s="380">
        <v>5454929</v>
      </c>
      <c r="O9" s="380">
        <f t="shared" si="1"/>
        <v>21778283</v>
      </c>
    </row>
    <row r="10" spans="1:15">
      <c r="A10" s="376"/>
      <c r="B10" s="377">
        <v>4</v>
      </c>
      <c r="C10" s="381">
        <v>1992</v>
      </c>
      <c r="D10" s="379">
        <v>8803</v>
      </c>
      <c r="E10" s="379">
        <v>57715</v>
      </c>
      <c r="F10" s="379">
        <v>32386</v>
      </c>
      <c r="G10" s="379"/>
      <c r="H10" s="379">
        <v>33352</v>
      </c>
      <c r="I10" s="379">
        <f t="shared" si="0"/>
        <v>132256</v>
      </c>
      <c r="J10" s="380">
        <v>1948868</v>
      </c>
      <c r="K10" s="380">
        <v>8947226</v>
      </c>
      <c r="L10" s="380">
        <v>5036840</v>
      </c>
      <c r="M10" s="380"/>
      <c r="N10" s="380">
        <v>5218497</v>
      </c>
      <c r="O10" s="380">
        <f t="shared" si="1"/>
        <v>21151431</v>
      </c>
    </row>
    <row r="11" spans="1:15">
      <c r="A11" s="376"/>
      <c r="B11" s="377">
        <v>5</v>
      </c>
      <c r="C11" s="378">
        <v>1993</v>
      </c>
      <c r="D11" s="379">
        <v>8428</v>
      </c>
      <c r="E11" s="379">
        <v>56505</v>
      </c>
      <c r="F11" s="379">
        <v>31534</v>
      </c>
      <c r="G11" s="379"/>
      <c r="H11" s="379">
        <v>32350</v>
      </c>
      <c r="I11" s="379">
        <f t="shared" si="0"/>
        <v>128817</v>
      </c>
      <c r="J11" s="380">
        <v>1907110</v>
      </c>
      <c r="K11" s="380">
        <v>8768881</v>
      </c>
      <c r="L11" s="380">
        <v>4850137</v>
      </c>
      <c r="M11" s="380"/>
      <c r="N11" s="380">
        <v>5010472</v>
      </c>
      <c r="O11" s="380">
        <f t="shared" si="1"/>
        <v>20536600</v>
      </c>
    </row>
    <row r="12" spans="1:15">
      <c r="A12" s="376"/>
      <c r="B12" s="377">
        <v>6</v>
      </c>
      <c r="C12" s="381">
        <v>1994</v>
      </c>
      <c r="D12" s="379">
        <v>8206</v>
      </c>
      <c r="E12" s="379">
        <v>55219</v>
      </c>
      <c r="F12" s="379">
        <v>30653</v>
      </c>
      <c r="G12" s="379"/>
      <c r="H12" s="379">
        <v>31570</v>
      </c>
      <c r="I12" s="379">
        <f t="shared" si="0"/>
        <v>125648</v>
      </c>
      <c r="J12" s="380">
        <v>1852183</v>
      </c>
      <c r="K12" s="380">
        <v>8582871</v>
      </c>
      <c r="L12" s="380">
        <v>4681166</v>
      </c>
      <c r="M12" s="380"/>
      <c r="N12" s="380">
        <v>4862725</v>
      </c>
      <c r="O12" s="380">
        <f t="shared" si="1"/>
        <v>19978945</v>
      </c>
    </row>
    <row r="13" spans="1:15">
      <c r="A13" s="376"/>
      <c r="B13" s="377">
        <v>7</v>
      </c>
      <c r="C13" s="378">
        <v>1995</v>
      </c>
      <c r="D13" s="379">
        <v>7873</v>
      </c>
      <c r="E13" s="379">
        <v>53850</v>
      </c>
      <c r="F13" s="379">
        <v>29753</v>
      </c>
      <c r="G13" s="379"/>
      <c r="H13" s="379">
        <v>31056</v>
      </c>
      <c r="I13" s="379">
        <f t="shared" si="0"/>
        <v>122532</v>
      </c>
      <c r="J13" s="380">
        <v>1808432</v>
      </c>
      <c r="K13" s="380">
        <v>8370246</v>
      </c>
      <c r="L13" s="380">
        <v>4570390</v>
      </c>
      <c r="M13" s="380"/>
      <c r="N13" s="380">
        <v>4724945</v>
      </c>
      <c r="O13" s="380">
        <f t="shared" si="1"/>
        <v>19474013</v>
      </c>
    </row>
    <row r="14" spans="1:15">
      <c r="A14" s="376"/>
      <c r="B14" s="377">
        <v>8</v>
      </c>
      <c r="C14" s="381">
        <v>1996</v>
      </c>
      <c r="D14" s="379">
        <v>7935</v>
      </c>
      <c r="E14" s="379">
        <v>52078</v>
      </c>
      <c r="F14" s="379">
        <v>29480</v>
      </c>
      <c r="G14" s="379"/>
      <c r="H14" s="379">
        <v>30152</v>
      </c>
      <c r="I14" s="379">
        <f t="shared" si="0"/>
        <v>119645</v>
      </c>
      <c r="J14" s="380">
        <v>1798051</v>
      </c>
      <c r="K14" s="380">
        <v>8105629</v>
      </c>
      <c r="L14" s="380">
        <v>4527400</v>
      </c>
      <c r="M14" s="380"/>
      <c r="N14" s="380">
        <v>4547497</v>
      </c>
      <c r="O14" s="380">
        <f t="shared" si="1"/>
        <v>18978577</v>
      </c>
    </row>
    <row r="15" spans="1:15">
      <c r="A15" s="376"/>
      <c r="B15" s="377">
        <v>9</v>
      </c>
      <c r="C15" s="378">
        <v>1997</v>
      </c>
      <c r="D15" s="379">
        <v>7771</v>
      </c>
      <c r="E15" s="379">
        <v>50494</v>
      </c>
      <c r="F15" s="379">
        <v>28849</v>
      </c>
      <c r="G15" s="379"/>
      <c r="H15" s="379">
        <v>29236</v>
      </c>
      <c r="I15" s="379">
        <f t="shared" si="0"/>
        <v>116350</v>
      </c>
      <c r="J15" s="380">
        <v>1789523</v>
      </c>
      <c r="K15" s="380">
        <v>7855387</v>
      </c>
      <c r="L15" s="380">
        <v>4481480</v>
      </c>
      <c r="M15" s="380"/>
      <c r="N15" s="380">
        <v>4371360</v>
      </c>
      <c r="O15" s="380">
        <f t="shared" si="1"/>
        <v>18497750</v>
      </c>
    </row>
    <row r="16" spans="1:15">
      <c r="A16" s="376"/>
      <c r="B16" s="377">
        <v>10</v>
      </c>
      <c r="C16" s="381">
        <v>1998</v>
      </c>
      <c r="D16" s="379">
        <v>7751</v>
      </c>
      <c r="E16" s="379">
        <v>48981</v>
      </c>
      <c r="F16" s="379">
        <v>28262</v>
      </c>
      <c r="G16" s="379"/>
      <c r="H16" s="379">
        <v>28096</v>
      </c>
      <c r="I16" s="379">
        <f t="shared" si="0"/>
        <v>113090</v>
      </c>
      <c r="J16" s="380">
        <v>1786129</v>
      </c>
      <c r="K16" s="380">
        <v>7663533</v>
      </c>
      <c r="L16" s="380">
        <v>4380604</v>
      </c>
      <c r="M16" s="380"/>
      <c r="N16" s="380">
        <v>4258385</v>
      </c>
      <c r="O16" s="380">
        <f t="shared" si="1"/>
        <v>18088651</v>
      </c>
    </row>
    <row r="17" spans="1:15">
      <c r="A17" s="376"/>
      <c r="B17" s="377">
        <v>11</v>
      </c>
      <c r="C17" s="378">
        <v>1999</v>
      </c>
      <c r="D17" s="379">
        <v>7637</v>
      </c>
      <c r="E17" s="379">
        <v>47276</v>
      </c>
      <c r="F17" s="379">
        <v>27363</v>
      </c>
      <c r="G17" s="379"/>
      <c r="H17" s="379">
        <v>27638</v>
      </c>
      <c r="I17" s="379">
        <f t="shared" si="0"/>
        <v>109914</v>
      </c>
      <c r="J17" s="380">
        <v>1778286</v>
      </c>
      <c r="K17" s="380">
        <v>7500317</v>
      </c>
      <c r="L17" s="380">
        <v>4243762</v>
      </c>
      <c r="M17" s="380"/>
      <c r="N17" s="380">
        <v>4211826</v>
      </c>
      <c r="O17" s="380">
        <f t="shared" si="1"/>
        <v>17734191</v>
      </c>
    </row>
    <row r="18" spans="1:15">
      <c r="A18" s="376"/>
      <c r="B18" s="377">
        <v>12</v>
      </c>
      <c r="C18" s="381">
        <v>2000</v>
      </c>
      <c r="D18" s="379">
        <v>7427</v>
      </c>
      <c r="E18" s="379">
        <v>46023</v>
      </c>
      <c r="F18" s="379">
        <v>26696</v>
      </c>
      <c r="G18" s="379"/>
      <c r="H18" s="379">
        <v>26968</v>
      </c>
      <c r="I18" s="379">
        <f t="shared" si="0"/>
        <v>107114</v>
      </c>
      <c r="J18" s="380">
        <v>1773682</v>
      </c>
      <c r="K18" s="380">
        <v>7366079</v>
      </c>
      <c r="L18" s="380">
        <v>4103717</v>
      </c>
      <c r="M18" s="380"/>
      <c r="N18" s="380">
        <v>4165434</v>
      </c>
      <c r="O18" s="380">
        <f t="shared" si="1"/>
        <v>17408912</v>
      </c>
    </row>
    <row r="19" spans="1:15">
      <c r="A19" s="376"/>
      <c r="B19" s="377">
        <v>13</v>
      </c>
      <c r="C19" s="378">
        <v>2001</v>
      </c>
      <c r="D19" s="379">
        <v>7202</v>
      </c>
      <c r="E19" s="379">
        <v>44994</v>
      </c>
      <c r="F19" s="379">
        <v>25793</v>
      </c>
      <c r="G19" s="379"/>
      <c r="H19" s="379">
        <v>26411</v>
      </c>
      <c r="I19" s="379">
        <f t="shared" si="0"/>
        <v>104400</v>
      </c>
      <c r="J19" s="380">
        <v>1753422</v>
      </c>
      <c r="K19" s="380">
        <v>7296920</v>
      </c>
      <c r="L19" s="380">
        <v>3991911</v>
      </c>
      <c r="M19" s="380"/>
      <c r="N19" s="380">
        <v>4061756</v>
      </c>
      <c r="O19" s="380">
        <f t="shared" si="1"/>
        <v>17104009</v>
      </c>
    </row>
    <row r="20" spans="1:15">
      <c r="A20" s="376"/>
      <c r="B20" s="377">
        <v>14</v>
      </c>
      <c r="C20" s="381">
        <v>2002</v>
      </c>
      <c r="D20" s="379">
        <v>7029</v>
      </c>
      <c r="E20" s="379">
        <v>43942</v>
      </c>
      <c r="F20" s="379">
        <v>24848</v>
      </c>
      <c r="G20" s="379"/>
      <c r="H20" s="379">
        <v>25554</v>
      </c>
      <c r="I20" s="379">
        <f t="shared" si="0"/>
        <v>101373</v>
      </c>
      <c r="J20" s="380">
        <v>1769096</v>
      </c>
      <c r="K20" s="380">
        <v>7239327</v>
      </c>
      <c r="L20" s="380">
        <v>3862849</v>
      </c>
      <c r="M20" s="380"/>
      <c r="N20" s="380">
        <v>3929352</v>
      </c>
      <c r="O20" s="380">
        <f t="shared" si="1"/>
        <v>16800624</v>
      </c>
    </row>
    <row r="21" spans="1:15">
      <c r="A21" s="376"/>
      <c r="B21" s="377">
        <v>15</v>
      </c>
      <c r="C21" s="378">
        <v>2003</v>
      </c>
      <c r="D21" s="379">
        <v>6965</v>
      </c>
      <c r="E21" s="379">
        <v>43064</v>
      </c>
      <c r="F21" s="379">
        <v>23865</v>
      </c>
      <c r="G21" s="379"/>
      <c r="H21" s="379">
        <v>24945</v>
      </c>
      <c r="I21" s="379">
        <f t="shared" si="0"/>
        <v>98839</v>
      </c>
      <c r="J21" s="380">
        <v>1760494</v>
      </c>
      <c r="K21" s="380">
        <v>7226910</v>
      </c>
      <c r="L21" s="380">
        <v>3748319</v>
      </c>
      <c r="M21" s="380"/>
      <c r="N21" s="380">
        <v>3809827</v>
      </c>
      <c r="O21" s="380">
        <f t="shared" si="1"/>
        <v>16545550</v>
      </c>
    </row>
    <row r="22" spans="1:15">
      <c r="A22" s="376"/>
      <c r="B22" s="377">
        <v>16</v>
      </c>
      <c r="C22" s="381">
        <v>2004</v>
      </c>
      <c r="D22" s="382">
        <v>6789</v>
      </c>
      <c r="E22" s="382">
        <v>42134</v>
      </c>
      <c r="F22" s="382">
        <v>23191</v>
      </c>
      <c r="G22" s="382"/>
      <c r="H22" s="382">
        <v>24216</v>
      </c>
      <c r="I22" s="379">
        <f t="shared" si="0"/>
        <v>96330</v>
      </c>
      <c r="J22" s="380">
        <v>1753393</v>
      </c>
      <c r="K22" s="380">
        <v>7200933</v>
      </c>
      <c r="L22" s="380">
        <v>3663513</v>
      </c>
      <c r="M22" s="380"/>
      <c r="N22" s="380">
        <v>3719048</v>
      </c>
      <c r="O22" s="380">
        <f t="shared" si="1"/>
        <v>16336887</v>
      </c>
    </row>
    <row r="23" spans="1:15">
      <c r="A23" s="376"/>
      <c r="B23" s="377">
        <v>17</v>
      </c>
      <c r="C23" s="378">
        <v>2005</v>
      </c>
      <c r="D23" s="79">
        <v>6747</v>
      </c>
      <c r="E23" s="79">
        <v>41500</v>
      </c>
      <c r="F23" s="79">
        <v>22439</v>
      </c>
      <c r="G23" s="79"/>
      <c r="H23" s="79">
        <v>23276</v>
      </c>
      <c r="I23" s="379">
        <f t="shared" si="0"/>
        <v>93962</v>
      </c>
      <c r="J23" s="380">
        <v>1738766</v>
      </c>
      <c r="K23" s="380">
        <v>7197458</v>
      </c>
      <c r="L23" s="380">
        <v>3626415</v>
      </c>
      <c r="M23" s="380"/>
      <c r="N23" s="380">
        <v>3605242</v>
      </c>
      <c r="O23" s="380">
        <f t="shared" si="1"/>
        <v>16167881</v>
      </c>
    </row>
    <row r="24" spans="1:15">
      <c r="A24" s="376"/>
      <c r="B24" s="377">
        <v>18</v>
      </c>
      <c r="C24" s="378">
        <v>2006</v>
      </c>
      <c r="D24" s="79">
        <v>6595</v>
      </c>
      <c r="E24" s="79">
        <v>40672</v>
      </c>
      <c r="F24" s="79">
        <v>22018</v>
      </c>
      <c r="G24" s="79"/>
      <c r="H24" s="79">
        <v>22343</v>
      </c>
      <c r="I24" s="379">
        <f t="shared" si="0"/>
        <v>91628</v>
      </c>
      <c r="J24" s="380">
        <v>1726520</v>
      </c>
      <c r="K24" s="380">
        <v>7187417</v>
      </c>
      <c r="L24" s="380">
        <v>3601527</v>
      </c>
      <c r="M24" s="380"/>
      <c r="N24" s="380">
        <v>3494513</v>
      </c>
      <c r="O24" s="380">
        <f t="shared" si="1"/>
        <v>16009977</v>
      </c>
    </row>
    <row r="25" spans="1:15">
      <c r="A25" s="376"/>
      <c r="B25" s="377">
        <v>19</v>
      </c>
      <c r="C25" s="378">
        <v>2007</v>
      </c>
      <c r="D25" s="79">
        <v>6213</v>
      </c>
      <c r="E25" s="79">
        <v>40104</v>
      </c>
      <c r="F25" s="79">
        <v>21562</v>
      </c>
      <c r="G25" s="79"/>
      <c r="H25" s="79">
        <v>21724</v>
      </c>
      <c r="I25" s="379">
        <f t="shared" si="0"/>
        <v>89603</v>
      </c>
      <c r="J25" s="380">
        <v>1705402</v>
      </c>
      <c r="K25" s="380">
        <v>7132874</v>
      </c>
      <c r="L25" s="380">
        <v>3614552</v>
      </c>
      <c r="M25" s="380"/>
      <c r="N25" s="380">
        <v>3406561</v>
      </c>
      <c r="O25" s="380">
        <f t="shared" si="1"/>
        <v>15859389</v>
      </c>
    </row>
    <row r="26" spans="1:15">
      <c r="A26" s="376"/>
      <c r="B26" s="377">
        <v>20</v>
      </c>
      <c r="C26" s="378">
        <v>2008</v>
      </c>
      <c r="D26" s="79">
        <v>5665</v>
      </c>
      <c r="E26" s="79">
        <v>39645</v>
      </c>
      <c r="F26" s="79">
        <v>21238</v>
      </c>
      <c r="G26" s="79"/>
      <c r="H26" s="79">
        <v>20922</v>
      </c>
      <c r="I26" s="379">
        <f t="shared" si="0"/>
        <v>87470</v>
      </c>
      <c r="J26" s="380">
        <v>1674163</v>
      </c>
      <c r="K26" s="380">
        <v>7121781</v>
      </c>
      <c r="L26" s="380">
        <v>3592378</v>
      </c>
      <c r="M26" s="380"/>
      <c r="N26" s="380">
        <v>3367489</v>
      </c>
      <c r="O26" s="380">
        <f t="shared" si="1"/>
        <v>15755811</v>
      </c>
    </row>
    <row r="27" spans="1:15">
      <c r="A27" s="376"/>
      <c r="B27" s="377">
        <v>21</v>
      </c>
      <c r="C27" s="378">
        <v>2009</v>
      </c>
      <c r="D27" s="79">
        <v>5267</v>
      </c>
      <c r="E27" s="79">
        <v>39009</v>
      </c>
      <c r="F27" s="79">
        <v>20744</v>
      </c>
      <c r="G27" s="79"/>
      <c r="H27" s="79">
        <v>20523</v>
      </c>
      <c r="I27" s="379">
        <f t="shared" si="0"/>
        <v>85543</v>
      </c>
      <c r="J27" s="380">
        <v>1630336</v>
      </c>
      <c r="K27" s="380">
        <v>7063606</v>
      </c>
      <c r="L27" s="380">
        <v>3600323</v>
      </c>
      <c r="M27" s="380"/>
      <c r="N27" s="380">
        <v>3347311</v>
      </c>
      <c r="O27" s="380">
        <f t="shared" si="1"/>
        <v>15641576</v>
      </c>
    </row>
    <row r="28" spans="1:15">
      <c r="A28" s="376"/>
      <c r="B28" s="377">
        <v>22</v>
      </c>
      <c r="C28" s="378">
        <v>2010</v>
      </c>
      <c r="D28" s="79">
        <v>5000</v>
      </c>
      <c r="E28" s="79">
        <v>38409</v>
      </c>
      <c r="F28" s="79">
        <v>20238</v>
      </c>
      <c r="G28" s="79"/>
      <c r="H28" s="79">
        <v>20216</v>
      </c>
      <c r="I28" s="379">
        <f t="shared" si="0"/>
        <v>83863</v>
      </c>
      <c r="J28" s="380">
        <v>1605912</v>
      </c>
      <c r="K28" s="380">
        <v>6993376</v>
      </c>
      <c r="L28" s="380">
        <v>3558166</v>
      </c>
      <c r="M28" s="380"/>
      <c r="N28" s="380">
        <v>3368693</v>
      </c>
      <c r="O28" s="380">
        <f t="shared" si="1"/>
        <v>15526147</v>
      </c>
    </row>
    <row r="29" spans="1:15">
      <c r="A29" s="376"/>
      <c r="B29" s="377">
        <v>23</v>
      </c>
      <c r="C29" s="378">
        <v>2011</v>
      </c>
      <c r="D29" s="79">
        <v>4762</v>
      </c>
      <c r="E29" s="79">
        <v>37887</v>
      </c>
      <c r="F29" s="79">
        <v>19918</v>
      </c>
      <c r="G29" s="79"/>
      <c r="H29" s="79">
        <v>20045</v>
      </c>
      <c r="I29" s="379">
        <f t="shared" si="0"/>
        <v>82612</v>
      </c>
      <c r="J29" s="380">
        <v>1596170</v>
      </c>
      <c r="K29" s="380">
        <v>6887292</v>
      </c>
      <c r="L29" s="380">
        <v>3573821</v>
      </c>
      <c r="M29" s="380"/>
      <c r="N29" s="380">
        <v>3349255</v>
      </c>
      <c r="O29" s="380">
        <f t="shared" si="1"/>
        <v>15406538</v>
      </c>
    </row>
    <row r="30" spans="1:15">
      <c r="A30" s="376"/>
      <c r="B30" s="377">
        <v>24</v>
      </c>
      <c r="C30" s="378">
        <v>2012</v>
      </c>
      <c r="D30" s="79">
        <v>4621</v>
      </c>
      <c r="E30" s="79">
        <v>37064</v>
      </c>
      <c r="F30" s="79">
        <v>19560</v>
      </c>
      <c r="G30" s="79"/>
      <c r="H30" s="79">
        <v>19580</v>
      </c>
      <c r="I30" s="379">
        <f t="shared" si="0"/>
        <v>80825</v>
      </c>
      <c r="J30" s="380">
        <v>1604225</v>
      </c>
      <c r="K30" s="380">
        <v>6764619</v>
      </c>
      <c r="L30" s="380">
        <v>3552663</v>
      </c>
      <c r="M30" s="380"/>
      <c r="N30" s="380">
        <v>3355609</v>
      </c>
      <c r="O30" s="380">
        <f t="shared" si="1"/>
        <v>15277116</v>
      </c>
    </row>
    <row r="31" spans="1:15">
      <c r="A31" s="376"/>
      <c r="B31" s="377">
        <v>25</v>
      </c>
      <c r="C31" s="378">
        <v>2013</v>
      </c>
      <c r="D31" s="79">
        <v>4244</v>
      </c>
      <c r="E31" s="79">
        <v>36582</v>
      </c>
      <c r="F31" s="79">
        <v>19440</v>
      </c>
      <c r="G31" s="79"/>
      <c r="H31" s="79">
        <v>19093</v>
      </c>
      <c r="I31" s="379">
        <f t="shared" si="0"/>
        <v>79359</v>
      </c>
      <c r="J31" s="380">
        <v>1583610</v>
      </c>
      <c r="K31" s="380">
        <v>6676920</v>
      </c>
      <c r="L31" s="380">
        <v>3536182</v>
      </c>
      <c r="M31" s="380"/>
      <c r="N31" s="380">
        <v>3319640</v>
      </c>
      <c r="O31" s="380">
        <f t="shared" si="1"/>
        <v>15116352</v>
      </c>
    </row>
    <row r="32" spans="1:15">
      <c r="A32" s="376"/>
      <c r="B32" s="377">
        <v>26</v>
      </c>
      <c r="C32" s="378">
        <v>2014</v>
      </c>
      <c r="D32" s="79">
        <v>4058</v>
      </c>
      <c r="E32" s="79">
        <v>35958</v>
      </c>
      <c r="F32" s="79">
        <v>19381</v>
      </c>
      <c r="G32" s="79"/>
      <c r="H32" s="79">
        <v>18889</v>
      </c>
      <c r="I32" s="379">
        <f t="shared" si="0"/>
        <v>78286</v>
      </c>
      <c r="J32" s="380">
        <v>1557461</v>
      </c>
      <c r="K32" s="380">
        <v>6600006</v>
      </c>
      <c r="L32" s="380">
        <v>3504334</v>
      </c>
      <c r="M32" s="392"/>
      <c r="N32" s="380">
        <v>3334019</v>
      </c>
      <c r="O32" s="380">
        <f t="shared" si="1"/>
        <v>14995820</v>
      </c>
    </row>
    <row r="33" spans="1:15">
      <c r="A33" s="376"/>
      <c r="B33" s="377">
        <v>27</v>
      </c>
      <c r="C33" s="378">
        <v>2015</v>
      </c>
      <c r="D33" s="79">
        <v>4255</v>
      </c>
      <c r="E33" s="79">
        <v>35426</v>
      </c>
      <c r="F33" s="79">
        <v>19138</v>
      </c>
      <c r="G33" s="79"/>
      <c r="H33" s="79">
        <v>18714</v>
      </c>
      <c r="I33" s="379">
        <f t="shared" si="0"/>
        <v>77533</v>
      </c>
      <c r="J33" s="380">
        <v>1683584</v>
      </c>
      <c r="K33" s="380">
        <v>6543104</v>
      </c>
      <c r="L33" s="380">
        <v>3465215</v>
      </c>
      <c r="M33" s="392"/>
      <c r="N33" s="380">
        <v>3319114</v>
      </c>
      <c r="O33" s="380">
        <f t="shared" si="1"/>
        <v>15011017</v>
      </c>
    </row>
    <row r="34" spans="1:15">
      <c r="A34" s="376"/>
      <c r="B34" s="377">
        <v>28</v>
      </c>
      <c r="C34" s="377">
        <v>2016</v>
      </c>
      <c r="D34" s="80">
        <v>4373</v>
      </c>
      <c r="E34" s="383">
        <v>35161</v>
      </c>
      <c r="F34" s="79">
        <v>18727</v>
      </c>
      <c r="G34" s="393">
        <v>0</v>
      </c>
      <c r="H34" s="79">
        <v>18886</v>
      </c>
      <c r="I34" s="379">
        <f t="shared" si="0"/>
        <v>77147</v>
      </c>
      <c r="J34" s="380">
        <v>1737348</v>
      </c>
      <c r="K34" s="380">
        <v>6483515</v>
      </c>
      <c r="L34" s="380">
        <v>3406029</v>
      </c>
      <c r="M34" s="394">
        <v>12702</v>
      </c>
      <c r="N34" s="380">
        <v>3309342</v>
      </c>
      <c r="O34" s="380">
        <f t="shared" si="1"/>
        <v>14948936</v>
      </c>
    </row>
    <row r="35" spans="1:15">
      <c r="A35" s="376"/>
      <c r="B35" s="377">
        <v>29</v>
      </c>
      <c r="C35" s="377">
        <v>2017</v>
      </c>
      <c r="D35" s="80">
        <v>4875</v>
      </c>
      <c r="E35" s="383">
        <v>34894</v>
      </c>
      <c r="F35" s="79">
        <v>18246</v>
      </c>
      <c r="G35" s="393">
        <v>0</v>
      </c>
      <c r="H35" s="79">
        <v>18818</v>
      </c>
      <c r="I35" s="379">
        <f t="shared" si="0"/>
        <v>76833</v>
      </c>
      <c r="J35" s="380">
        <v>1777658</v>
      </c>
      <c r="K35" s="380">
        <v>6448658</v>
      </c>
      <c r="L35" s="380">
        <v>3333334</v>
      </c>
      <c r="M35" s="394">
        <v>22370</v>
      </c>
      <c r="N35" s="380">
        <v>3280247</v>
      </c>
      <c r="O35" s="380">
        <f t="shared" si="1"/>
        <v>14862267</v>
      </c>
    </row>
    <row r="36" spans="1:15">
      <c r="A36" s="376"/>
      <c r="B36" s="377">
        <v>30</v>
      </c>
      <c r="C36" s="378">
        <v>2018</v>
      </c>
      <c r="D36" s="79">
        <v>4902</v>
      </c>
      <c r="E36" s="79">
        <v>34801</v>
      </c>
      <c r="F36" s="79">
        <v>17596</v>
      </c>
      <c r="G36" s="79">
        <v>262</v>
      </c>
      <c r="H36" s="79">
        <v>18590</v>
      </c>
      <c r="I36" s="379">
        <f t="shared" si="0"/>
        <v>76151</v>
      </c>
      <c r="J36" s="380">
        <v>1811838</v>
      </c>
      <c r="K36" s="380">
        <v>6427867</v>
      </c>
      <c r="L36" s="380">
        <v>3251670</v>
      </c>
      <c r="M36" s="392">
        <v>34559</v>
      </c>
      <c r="N36" s="380">
        <v>3235661</v>
      </c>
      <c r="O36" s="380">
        <f t="shared" si="1"/>
        <v>14761595</v>
      </c>
    </row>
    <row r="37" spans="1:15">
      <c r="A37" s="71" t="s">
        <v>7</v>
      </c>
      <c r="B37" s="377">
        <v>1</v>
      </c>
      <c r="C37" s="378">
        <v>2019</v>
      </c>
      <c r="D37" s="79">
        <v>5137</v>
      </c>
      <c r="E37" s="79">
        <v>34115</v>
      </c>
      <c r="F37" s="79">
        <v>17188</v>
      </c>
      <c r="G37" s="79">
        <v>1018</v>
      </c>
      <c r="H37" s="79">
        <v>18121</v>
      </c>
      <c r="I37" s="379">
        <f t="shared" si="0"/>
        <v>75579</v>
      </c>
      <c r="J37" s="380">
        <v>1840790</v>
      </c>
      <c r="K37" s="380">
        <v>6368550</v>
      </c>
      <c r="L37" s="380">
        <v>3218137</v>
      </c>
      <c r="M37" s="380">
        <v>40747</v>
      </c>
      <c r="N37" s="380">
        <v>3168369</v>
      </c>
      <c r="O37" s="395">
        <f t="shared" si="1"/>
        <v>14636593</v>
      </c>
    </row>
    <row r="38" spans="1:15">
      <c r="A38" s="71"/>
      <c r="B38" s="377">
        <v>2</v>
      </c>
      <c r="C38" s="378">
        <v>2020</v>
      </c>
      <c r="D38" s="79">
        <v>4955</v>
      </c>
      <c r="E38" s="79">
        <v>33921</v>
      </c>
      <c r="F38" s="79">
        <v>17119</v>
      </c>
      <c r="G38" s="79">
        <v>994</v>
      </c>
      <c r="H38" s="79">
        <v>17707</v>
      </c>
      <c r="I38" s="379">
        <f>SUM(D38:H38)</f>
        <v>74696</v>
      </c>
      <c r="J38" s="380">
        <v>1837509</v>
      </c>
      <c r="K38" s="380">
        <v>6300693</v>
      </c>
      <c r="L38" s="380">
        <v>3211219</v>
      </c>
      <c r="M38" s="380">
        <v>49677</v>
      </c>
      <c r="N38" s="380">
        <v>3092064</v>
      </c>
      <c r="O38" s="395">
        <f t="shared" si="1"/>
        <v>14491162</v>
      </c>
    </row>
    <row r="39" spans="1:15">
      <c r="A39" s="71"/>
      <c r="B39" s="377">
        <v>3</v>
      </c>
      <c r="C39" s="378">
        <v>2021</v>
      </c>
      <c r="D39" s="79">
        <v>4539</v>
      </c>
      <c r="E39" s="79">
        <v>33162</v>
      </c>
      <c r="F39" s="79">
        <v>17040</v>
      </c>
      <c r="G39" s="79">
        <v>1649</v>
      </c>
      <c r="H39" s="79">
        <v>17145</v>
      </c>
      <c r="I39" s="379">
        <f t="shared" ref="I39:I42" si="2">SUM(D39:H39)</f>
        <v>73535</v>
      </c>
      <c r="J39" s="380">
        <v>1805697</v>
      </c>
      <c r="K39" s="380">
        <v>6223395</v>
      </c>
      <c r="L39" s="380">
        <v>3229697</v>
      </c>
      <c r="M39" s="380">
        <v>58568</v>
      </c>
      <c r="N39" s="380">
        <v>3008172</v>
      </c>
      <c r="O39" s="395">
        <f t="shared" si="1"/>
        <v>14325529</v>
      </c>
    </row>
    <row r="40" spans="1:15">
      <c r="A40" s="71"/>
      <c r="B40" s="377">
        <v>4</v>
      </c>
      <c r="C40" s="378">
        <v>2022</v>
      </c>
      <c r="D40" s="79">
        <v>4318</v>
      </c>
      <c r="E40" s="79">
        <v>32892</v>
      </c>
      <c r="F40" s="79">
        <v>16817</v>
      </c>
      <c r="G40" s="79">
        <v>1667</v>
      </c>
      <c r="H40" s="79">
        <v>17042</v>
      </c>
      <c r="I40" s="379">
        <f t="shared" si="2"/>
        <v>72736</v>
      </c>
      <c r="J40" s="380">
        <v>1744706</v>
      </c>
      <c r="K40" s="380">
        <v>6151305</v>
      </c>
      <c r="L40" s="380">
        <v>3205220</v>
      </c>
      <c r="M40" s="380">
        <v>67799</v>
      </c>
      <c r="N40" s="380">
        <v>2956900</v>
      </c>
      <c r="O40" s="395">
        <f t="shared" si="1"/>
        <v>14125930</v>
      </c>
    </row>
    <row r="41" spans="1:15">
      <c r="A41" s="71"/>
      <c r="B41" s="377">
        <v>5</v>
      </c>
      <c r="C41" s="378">
        <v>2023</v>
      </c>
      <c r="D41" s="79">
        <v>4084</v>
      </c>
      <c r="E41" s="79">
        <v>32449</v>
      </c>
      <c r="F41" s="79">
        <v>16609</v>
      </c>
      <c r="G41" s="79">
        <v>1675</v>
      </c>
      <c r="H41" s="79">
        <v>16854</v>
      </c>
      <c r="I41" s="379">
        <f t="shared" si="2"/>
        <v>71671</v>
      </c>
      <c r="J41" s="380">
        <v>1685104</v>
      </c>
      <c r="K41" s="380">
        <v>6049685</v>
      </c>
      <c r="L41" s="380">
        <v>3177508</v>
      </c>
      <c r="M41" s="380">
        <v>76045</v>
      </c>
      <c r="N41" s="380">
        <v>2918501</v>
      </c>
      <c r="O41" s="395">
        <f t="shared" si="1"/>
        <v>13906843</v>
      </c>
    </row>
    <row r="42" spans="1:15">
      <c r="A42" s="72"/>
      <c r="B42" s="396">
        <v>6</v>
      </c>
      <c r="C42" s="397">
        <v>2024</v>
      </c>
      <c r="D42" s="398">
        <f>1326+3066</f>
        <v>4392</v>
      </c>
      <c r="E42" s="398">
        <v>31785</v>
      </c>
      <c r="F42" s="398">
        <v>16556</v>
      </c>
      <c r="G42" s="398">
        <v>1711</v>
      </c>
      <c r="H42" s="398">
        <v>16668</v>
      </c>
      <c r="I42" s="379">
        <f t="shared" si="2"/>
        <v>71112</v>
      </c>
      <c r="J42" s="399">
        <f>757968+858250</f>
        <v>1616218</v>
      </c>
      <c r="K42" s="399">
        <v>5941733</v>
      </c>
      <c r="L42" s="399">
        <v>3141132</v>
      </c>
      <c r="M42" s="399">
        <v>79811</v>
      </c>
      <c r="N42" s="399">
        <v>2906921</v>
      </c>
      <c r="O42" s="395">
        <f t="shared" si="1"/>
        <v>13685815</v>
      </c>
    </row>
    <row r="43" spans="1:15">
      <c r="A43" s="387"/>
      <c r="B43" s="388"/>
      <c r="C43" s="388"/>
      <c r="D43" s="389"/>
      <c r="E43" s="389"/>
      <c r="F43" s="389"/>
      <c r="G43" s="389"/>
      <c r="H43" s="389"/>
      <c r="I43" s="389"/>
      <c r="J43" s="390"/>
      <c r="K43" s="390"/>
      <c r="L43" s="390"/>
      <c r="M43" s="390"/>
      <c r="N43" s="390"/>
      <c r="O43" s="390"/>
    </row>
    <row r="44" spans="1:15">
      <c r="A44" s="391" t="s">
        <v>190</v>
      </c>
      <c r="B44" s="5"/>
      <c r="C44" s="5"/>
      <c r="D44" s="3"/>
      <c r="E44" s="3"/>
      <c r="F44" s="3"/>
      <c r="G44" s="3"/>
      <c r="H44" s="3"/>
      <c r="I44" s="3"/>
      <c r="J44" s="3"/>
      <c r="K44" s="3"/>
      <c r="L44" s="6"/>
      <c r="M44" s="6"/>
      <c r="N44" s="3"/>
      <c r="O44" s="3"/>
    </row>
    <row r="45" spans="1:15">
      <c r="A45" s="391" t="s">
        <v>197</v>
      </c>
      <c r="B45" s="5"/>
      <c r="C45" s="5"/>
      <c r="D45" s="3"/>
      <c r="E45" s="3"/>
      <c r="F45" s="3"/>
      <c r="G45" s="3"/>
      <c r="H45" s="3"/>
      <c r="I45" s="3"/>
      <c r="J45" s="3"/>
      <c r="K45" s="3"/>
      <c r="L45" s="6"/>
      <c r="M45" s="6"/>
      <c r="N45" s="3"/>
      <c r="O45" s="3"/>
    </row>
    <row r="46" spans="1:15">
      <c r="A46" s="3"/>
      <c r="B46" s="5"/>
      <c r="C46" s="5"/>
      <c r="D46" s="3"/>
      <c r="E46" s="3"/>
      <c r="F46" s="3"/>
      <c r="G46" s="3"/>
      <c r="H46" s="3"/>
      <c r="I46" s="3"/>
      <c r="J46" s="3"/>
      <c r="K46" s="3"/>
      <c r="L46" s="6"/>
      <c r="M46" s="6"/>
      <c r="N46" s="3"/>
      <c r="O46" s="3"/>
    </row>
    <row r="47" spans="1:15">
      <c r="B47" s="5"/>
      <c r="C47" s="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</sheetData>
  <mergeCells count="4">
    <mergeCell ref="A4:C5"/>
    <mergeCell ref="D4:I4"/>
    <mergeCell ref="J4:O4"/>
    <mergeCell ref="A6:B6"/>
  </mergeCells>
  <phoneticPr fontId="3"/>
  <pageMargins left="0.78700000000000003" right="0.78700000000000003" top="0.98399999999999999" bottom="0.98399999999999999" header="0.51200000000000001" footer="0.51200000000000001"/>
  <pageSetup paperSize="9" scale="65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view="pageBreakPreview" zoomScale="120" zoomScaleNormal="110" zoomScaleSheetLayoutView="120" workbookViewId="0">
      <pane ySplit="10" topLeftCell="A11" activePane="bottomLeft" state="frozen"/>
      <selection pane="bottomLeft"/>
    </sheetView>
  </sheetViews>
  <sheetFormatPr defaultColWidth="9" defaultRowHeight="13.5" customHeight="1"/>
  <cols>
    <col min="1" max="2" width="4.90625" style="417" customWidth="1"/>
    <col min="3" max="3" width="9" style="417" customWidth="1"/>
    <col min="4" max="5" width="7.26953125" style="417" hidden="1" customWidth="1"/>
    <col min="6" max="7" width="7.26953125" style="443" hidden="1" customWidth="1"/>
    <col min="8" max="8" width="5.6328125" style="417" hidden="1" customWidth="1"/>
    <col min="9" max="10" width="7.26953125" style="417" hidden="1" customWidth="1"/>
    <col min="11" max="11" width="5.6328125" style="443" hidden="1" customWidth="1"/>
    <col min="12" max="12" width="9.90625" style="417" customWidth="1"/>
    <col min="13" max="13" width="9" style="417" customWidth="1"/>
    <col min="14" max="17" width="9" style="443" customWidth="1"/>
    <col min="18" max="20" width="9" style="417" customWidth="1"/>
    <col min="21" max="21" width="9" style="443" customWidth="1"/>
    <col min="22" max="16384" width="9" style="417"/>
  </cols>
  <sheetData>
    <row r="1" spans="1:21" s="402" customFormat="1" ht="21.75" customHeight="1">
      <c r="A1" s="62" t="s">
        <v>180</v>
      </c>
      <c r="B1" s="400"/>
      <c r="C1" s="400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</row>
    <row r="2" spans="1:21" s="402" customFormat="1" ht="18" customHeight="1">
      <c r="A2" s="403" t="s">
        <v>198</v>
      </c>
      <c r="B2" s="404"/>
      <c r="C2" s="404"/>
      <c r="R2" s="405"/>
      <c r="U2" s="405" t="s">
        <v>182</v>
      </c>
    </row>
    <row r="3" spans="1:21" s="402" customFormat="1" ht="13.5" customHeight="1">
      <c r="A3" s="403"/>
      <c r="B3" s="404"/>
      <c r="C3" s="404"/>
      <c r="R3" s="405"/>
      <c r="U3" s="405"/>
    </row>
    <row r="4" spans="1:21" s="406" customFormat="1" ht="13.5" customHeight="1">
      <c r="A4" s="644" t="s">
        <v>1</v>
      </c>
      <c r="B4" s="645"/>
      <c r="C4" s="646"/>
      <c r="D4" s="663" t="s">
        <v>12</v>
      </c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  <c r="U4" s="665"/>
    </row>
    <row r="5" spans="1:21" s="406" customFormat="1" ht="13.5" customHeight="1">
      <c r="A5" s="647"/>
      <c r="B5" s="648"/>
      <c r="C5" s="649"/>
      <c r="D5" s="663" t="s">
        <v>199</v>
      </c>
      <c r="E5" s="664"/>
      <c r="F5" s="664"/>
      <c r="G5" s="664"/>
      <c r="H5" s="664"/>
      <c r="I5" s="664"/>
      <c r="J5" s="664"/>
      <c r="K5" s="608"/>
      <c r="L5" s="663" t="s">
        <v>200</v>
      </c>
      <c r="M5" s="664"/>
      <c r="N5" s="664"/>
      <c r="O5" s="664"/>
      <c r="P5" s="664"/>
      <c r="Q5" s="664"/>
      <c r="R5" s="664"/>
      <c r="S5" s="664"/>
      <c r="T5" s="664"/>
      <c r="U5" s="665"/>
    </row>
    <row r="6" spans="1:21" s="406" customFormat="1" ht="13.5" customHeight="1">
      <c r="A6" s="647"/>
      <c r="B6" s="648"/>
      <c r="C6" s="649"/>
      <c r="D6" s="652" t="s">
        <v>201</v>
      </c>
      <c r="E6" s="652" t="s">
        <v>202</v>
      </c>
      <c r="F6" s="658" t="s">
        <v>203</v>
      </c>
      <c r="G6" s="659"/>
      <c r="H6" s="644" t="s">
        <v>204</v>
      </c>
      <c r="I6" s="645"/>
      <c r="J6" s="646"/>
      <c r="K6" s="650" t="s">
        <v>205</v>
      </c>
      <c r="L6" s="652" t="s">
        <v>201</v>
      </c>
      <c r="M6" s="652" t="s">
        <v>206</v>
      </c>
      <c r="N6" s="658" t="s">
        <v>207</v>
      </c>
      <c r="O6" s="659"/>
      <c r="P6" s="654" t="s">
        <v>208</v>
      </c>
      <c r="Q6" s="654" t="s">
        <v>209</v>
      </c>
      <c r="R6" s="644" t="s">
        <v>204</v>
      </c>
      <c r="S6" s="645"/>
      <c r="T6" s="646"/>
      <c r="U6" s="650" t="s">
        <v>205</v>
      </c>
    </row>
    <row r="7" spans="1:21" s="406" customFormat="1" ht="13.5" customHeight="1">
      <c r="A7" s="647"/>
      <c r="B7" s="648"/>
      <c r="C7" s="649"/>
      <c r="D7" s="653"/>
      <c r="E7" s="657"/>
      <c r="F7" s="654" t="s">
        <v>210</v>
      </c>
      <c r="G7" s="654" t="s">
        <v>211</v>
      </c>
      <c r="H7" s="647"/>
      <c r="I7" s="648"/>
      <c r="J7" s="649"/>
      <c r="K7" s="651"/>
      <c r="L7" s="653"/>
      <c r="M7" s="657"/>
      <c r="N7" s="654" t="s">
        <v>212</v>
      </c>
      <c r="O7" s="654" t="s">
        <v>213</v>
      </c>
      <c r="P7" s="655"/>
      <c r="Q7" s="655"/>
      <c r="R7" s="647"/>
      <c r="S7" s="648"/>
      <c r="T7" s="649"/>
      <c r="U7" s="651"/>
    </row>
    <row r="8" spans="1:21" s="406" customFormat="1" ht="13.5" customHeight="1">
      <c r="A8" s="647"/>
      <c r="B8" s="648"/>
      <c r="C8" s="649"/>
      <c r="D8" s="653"/>
      <c r="E8" s="657"/>
      <c r="F8" s="655"/>
      <c r="G8" s="651"/>
      <c r="H8" s="407"/>
      <c r="I8" s="652" t="s">
        <v>214</v>
      </c>
      <c r="J8" s="656" t="s">
        <v>215</v>
      </c>
      <c r="K8" s="651"/>
      <c r="L8" s="653"/>
      <c r="M8" s="657"/>
      <c r="N8" s="655"/>
      <c r="O8" s="651"/>
      <c r="P8" s="655"/>
      <c r="Q8" s="655"/>
      <c r="R8" s="407"/>
      <c r="S8" s="652" t="s">
        <v>216</v>
      </c>
      <c r="T8" s="656" t="s">
        <v>217</v>
      </c>
      <c r="U8" s="651"/>
    </row>
    <row r="9" spans="1:21" s="406" customFormat="1" ht="13.5" customHeight="1">
      <c r="A9" s="660"/>
      <c r="B9" s="661"/>
      <c r="C9" s="662"/>
      <c r="D9" s="653"/>
      <c r="E9" s="657"/>
      <c r="F9" s="655"/>
      <c r="G9" s="651"/>
      <c r="H9" s="407"/>
      <c r="I9" s="653"/>
      <c r="J9" s="657"/>
      <c r="K9" s="651"/>
      <c r="L9" s="653"/>
      <c r="M9" s="657"/>
      <c r="N9" s="655"/>
      <c r="O9" s="651"/>
      <c r="P9" s="655"/>
      <c r="Q9" s="655"/>
      <c r="R9" s="407"/>
      <c r="S9" s="653"/>
      <c r="T9" s="657"/>
      <c r="U9" s="651"/>
    </row>
    <row r="10" spans="1:21" s="408" customFormat="1" ht="13.5" customHeight="1">
      <c r="A10" s="581" t="s">
        <v>2</v>
      </c>
      <c r="B10" s="581"/>
      <c r="C10" s="373" t="s">
        <v>3</v>
      </c>
      <c r="D10" s="375" t="s">
        <v>4</v>
      </c>
      <c r="E10" s="375" t="s">
        <v>4</v>
      </c>
      <c r="F10" s="375" t="s">
        <v>9</v>
      </c>
      <c r="G10" s="375" t="s">
        <v>9</v>
      </c>
      <c r="H10" s="375" t="s">
        <v>4</v>
      </c>
      <c r="I10" s="375" t="s">
        <v>4</v>
      </c>
      <c r="J10" s="375" t="s">
        <v>9</v>
      </c>
      <c r="K10" s="375" t="s">
        <v>9</v>
      </c>
      <c r="L10" s="375" t="s">
        <v>4</v>
      </c>
      <c r="M10" s="375" t="s">
        <v>4</v>
      </c>
      <c r="N10" s="375" t="s">
        <v>9</v>
      </c>
      <c r="O10" s="375" t="s">
        <v>9</v>
      </c>
      <c r="P10" s="375" t="s">
        <v>4</v>
      </c>
      <c r="Q10" s="375" t="s">
        <v>10</v>
      </c>
      <c r="R10" s="375" t="s">
        <v>4</v>
      </c>
      <c r="S10" s="375" t="s">
        <v>4</v>
      </c>
      <c r="T10" s="375" t="s">
        <v>9</v>
      </c>
      <c r="U10" s="375" t="s">
        <v>9</v>
      </c>
    </row>
    <row r="11" spans="1:21" ht="13.5" customHeight="1">
      <c r="A11" s="409" t="s">
        <v>6</v>
      </c>
      <c r="B11" s="410">
        <v>1</v>
      </c>
      <c r="C11" s="411">
        <v>1989</v>
      </c>
      <c r="D11" s="412">
        <v>12601</v>
      </c>
      <c r="E11" s="412">
        <v>11994</v>
      </c>
      <c r="F11" s="413">
        <v>95.2</v>
      </c>
      <c r="G11" s="414">
        <v>94.7</v>
      </c>
      <c r="H11" s="379">
        <v>423</v>
      </c>
      <c r="I11" s="379">
        <v>80</v>
      </c>
      <c r="J11" s="415">
        <v>18.912529550827422</v>
      </c>
      <c r="K11" s="414">
        <v>3.4</v>
      </c>
      <c r="L11" s="412">
        <v>9798</v>
      </c>
      <c r="M11" s="412">
        <v>2965</v>
      </c>
      <c r="N11" s="413">
        <v>30.3</v>
      </c>
      <c r="O11" s="414">
        <v>30.3</v>
      </c>
      <c r="P11" s="416"/>
      <c r="Q11" s="414">
        <f>P11/L11*100</f>
        <v>0</v>
      </c>
      <c r="R11" s="379">
        <v>4536</v>
      </c>
      <c r="S11" s="379">
        <v>2242</v>
      </c>
      <c r="T11" s="415">
        <v>49.426807760141095</v>
      </c>
      <c r="U11" s="414">
        <v>46.3</v>
      </c>
    </row>
    <row r="12" spans="1:21" ht="13.5" customHeight="1">
      <c r="A12" s="418"/>
      <c r="B12" s="410">
        <v>2</v>
      </c>
      <c r="C12" s="411">
        <v>1990</v>
      </c>
      <c r="D12" s="412">
        <v>12235</v>
      </c>
      <c r="E12" s="412">
        <v>11689</v>
      </c>
      <c r="F12" s="413">
        <v>95.5</v>
      </c>
      <c r="G12" s="414">
        <v>94.9</v>
      </c>
      <c r="H12" s="379">
        <v>425</v>
      </c>
      <c r="I12" s="379">
        <v>69</v>
      </c>
      <c r="J12" s="415">
        <v>16.235294117647058</v>
      </c>
      <c r="K12" s="414">
        <v>3.5</v>
      </c>
      <c r="L12" s="412">
        <v>10468</v>
      </c>
      <c r="M12" s="412">
        <v>3201</v>
      </c>
      <c r="N12" s="413">
        <v>30.6</v>
      </c>
      <c r="O12" s="414">
        <v>30.6</v>
      </c>
      <c r="P12" s="416"/>
      <c r="Q12" s="414">
        <f t="shared" ref="Q12:Q19" si="0">P12/L12*100</f>
        <v>0</v>
      </c>
      <c r="R12" s="379">
        <v>4779</v>
      </c>
      <c r="S12" s="379">
        <v>2354</v>
      </c>
      <c r="T12" s="415">
        <v>49.257166771291068</v>
      </c>
      <c r="U12" s="414">
        <v>45.7</v>
      </c>
    </row>
    <row r="13" spans="1:21" ht="13.5" customHeight="1">
      <c r="A13" s="418"/>
      <c r="B13" s="410">
        <v>3</v>
      </c>
      <c r="C13" s="411">
        <v>1991</v>
      </c>
      <c r="D13" s="412">
        <v>11703</v>
      </c>
      <c r="E13" s="412">
        <v>11215</v>
      </c>
      <c r="F13" s="413">
        <v>95.8</v>
      </c>
      <c r="G13" s="414">
        <v>95.4</v>
      </c>
      <c r="H13" s="379">
        <v>382</v>
      </c>
      <c r="I13" s="379">
        <v>74</v>
      </c>
      <c r="J13" s="415">
        <v>19.3717277486911</v>
      </c>
      <c r="K13" s="414">
        <v>3.3</v>
      </c>
      <c r="L13" s="412">
        <v>10843</v>
      </c>
      <c r="M13" s="412">
        <v>3489</v>
      </c>
      <c r="N13" s="413">
        <v>32.200000000000003</v>
      </c>
      <c r="O13" s="414">
        <v>32.200000000000003</v>
      </c>
      <c r="P13" s="379">
        <v>1262</v>
      </c>
      <c r="Q13" s="414">
        <f t="shared" si="0"/>
        <v>11.638845338006087</v>
      </c>
      <c r="R13" s="379">
        <v>4932</v>
      </c>
      <c r="S13" s="379">
        <v>2430</v>
      </c>
      <c r="T13" s="415">
        <v>49.270072992700733</v>
      </c>
      <c r="U13" s="414">
        <v>45.5</v>
      </c>
    </row>
    <row r="14" spans="1:21" ht="13.5" customHeight="1">
      <c r="A14" s="418"/>
      <c r="B14" s="410">
        <v>4</v>
      </c>
      <c r="C14" s="411">
        <v>1992</v>
      </c>
      <c r="D14" s="412">
        <v>11310</v>
      </c>
      <c r="E14" s="412">
        <v>10892</v>
      </c>
      <c r="F14" s="413">
        <v>96.3</v>
      </c>
      <c r="G14" s="414">
        <v>95.6</v>
      </c>
      <c r="H14" s="379">
        <v>345</v>
      </c>
      <c r="I14" s="379">
        <v>59</v>
      </c>
      <c r="J14" s="415">
        <v>17.101449275362317</v>
      </c>
      <c r="K14" s="414">
        <v>3.1</v>
      </c>
      <c r="L14" s="412">
        <v>11399</v>
      </c>
      <c r="M14" s="412">
        <v>3619</v>
      </c>
      <c r="N14" s="413">
        <v>31.7</v>
      </c>
      <c r="O14" s="414">
        <v>31.7</v>
      </c>
      <c r="P14" s="379">
        <v>1506</v>
      </c>
      <c r="Q14" s="414">
        <f t="shared" si="0"/>
        <v>13.211685235546977</v>
      </c>
      <c r="R14" s="379">
        <v>4917</v>
      </c>
      <c r="S14" s="379">
        <v>2504</v>
      </c>
      <c r="T14" s="415">
        <v>50.925360992475092</v>
      </c>
      <c r="U14" s="414">
        <v>43.1</v>
      </c>
    </row>
    <row r="15" spans="1:21" ht="13.5" customHeight="1">
      <c r="A15" s="418"/>
      <c r="B15" s="410">
        <v>5</v>
      </c>
      <c r="C15" s="411">
        <v>1993</v>
      </c>
      <c r="D15" s="412">
        <v>10940</v>
      </c>
      <c r="E15" s="412">
        <v>10580</v>
      </c>
      <c r="F15" s="413">
        <v>96.7</v>
      </c>
      <c r="G15" s="414">
        <v>96.3</v>
      </c>
      <c r="H15" s="379">
        <v>283</v>
      </c>
      <c r="I15" s="379">
        <v>42</v>
      </c>
      <c r="J15" s="415">
        <v>14.840989399293287</v>
      </c>
      <c r="K15" s="414">
        <v>2.6</v>
      </c>
      <c r="L15" s="412">
        <v>11104</v>
      </c>
      <c r="M15" s="412">
        <v>3835</v>
      </c>
      <c r="N15" s="413">
        <v>34.5</v>
      </c>
      <c r="O15" s="414">
        <v>34.5</v>
      </c>
      <c r="P15" s="379">
        <v>1614</v>
      </c>
      <c r="Q15" s="414">
        <f t="shared" si="0"/>
        <v>14.535302593659944</v>
      </c>
      <c r="R15" s="379">
        <v>4433</v>
      </c>
      <c r="S15" s="379">
        <v>2109</v>
      </c>
      <c r="T15" s="415">
        <v>47.57500563952177</v>
      </c>
      <c r="U15" s="414">
        <v>39.9</v>
      </c>
    </row>
    <row r="16" spans="1:21" ht="13.5" customHeight="1">
      <c r="A16" s="418"/>
      <c r="B16" s="410">
        <v>6</v>
      </c>
      <c r="C16" s="411">
        <v>1994</v>
      </c>
      <c r="D16" s="412">
        <v>10773</v>
      </c>
      <c r="E16" s="412">
        <v>10418</v>
      </c>
      <c r="F16" s="413">
        <v>96.7</v>
      </c>
      <c r="G16" s="414">
        <v>96.3</v>
      </c>
      <c r="H16" s="379">
        <v>219</v>
      </c>
      <c r="I16" s="379">
        <v>29</v>
      </c>
      <c r="J16" s="415">
        <v>13.24200913242009</v>
      </c>
      <c r="K16" s="414">
        <v>2</v>
      </c>
      <c r="L16" s="412">
        <v>10701</v>
      </c>
      <c r="M16" s="412">
        <v>3776</v>
      </c>
      <c r="N16" s="413">
        <v>35.299999999999997</v>
      </c>
      <c r="O16" s="414">
        <v>35.200000000000003</v>
      </c>
      <c r="P16" s="379">
        <v>1728</v>
      </c>
      <c r="Q16" s="414">
        <f t="shared" si="0"/>
        <v>16.14802354920101</v>
      </c>
      <c r="R16" s="379">
        <v>3939</v>
      </c>
      <c r="S16" s="379">
        <v>1696</v>
      </c>
      <c r="T16" s="415">
        <v>43.056613353643058</v>
      </c>
      <c r="U16" s="414">
        <v>36.799999999999997</v>
      </c>
    </row>
    <row r="17" spans="1:21" ht="13.5" customHeight="1">
      <c r="A17" s="418"/>
      <c r="B17" s="410">
        <v>7</v>
      </c>
      <c r="C17" s="411">
        <v>1995</v>
      </c>
      <c r="D17" s="412">
        <v>10696</v>
      </c>
      <c r="E17" s="412">
        <v>10385</v>
      </c>
      <c r="F17" s="413">
        <v>97.1</v>
      </c>
      <c r="G17" s="414">
        <v>96.6</v>
      </c>
      <c r="H17" s="379">
        <v>236</v>
      </c>
      <c r="I17" s="379">
        <v>32</v>
      </c>
      <c r="J17" s="415">
        <v>13.559322033898304</v>
      </c>
      <c r="K17" s="414">
        <v>2.2000000000000002</v>
      </c>
      <c r="L17" s="412">
        <v>10395</v>
      </c>
      <c r="M17" s="412">
        <v>3831</v>
      </c>
      <c r="N17" s="413">
        <v>36.9</v>
      </c>
      <c r="O17" s="414">
        <v>36.799999999999997</v>
      </c>
      <c r="P17" s="379">
        <v>1638</v>
      </c>
      <c r="Q17" s="414">
        <f t="shared" si="0"/>
        <v>15.757575757575756</v>
      </c>
      <c r="R17" s="379">
        <v>3519</v>
      </c>
      <c r="S17" s="379">
        <v>1379</v>
      </c>
      <c r="T17" s="415">
        <v>39.187269110542765</v>
      </c>
      <c r="U17" s="414">
        <v>33.9</v>
      </c>
    </row>
    <row r="18" spans="1:21" ht="13.5" customHeight="1">
      <c r="A18" s="418"/>
      <c r="B18" s="410">
        <v>8</v>
      </c>
      <c r="C18" s="411">
        <v>1996</v>
      </c>
      <c r="D18" s="412">
        <v>10081</v>
      </c>
      <c r="E18" s="412">
        <v>9793</v>
      </c>
      <c r="F18" s="413">
        <v>97.1</v>
      </c>
      <c r="G18" s="414">
        <v>96.5</v>
      </c>
      <c r="H18" s="379">
        <v>188</v>
      </c>
      <c r="I18" s="379">
        <v>16</v>
      </c>
      <c r="J18" s="415">
        <v>8.5106382978723403</v>
      </c>
      <c r="K18" s="414">
        <v>1.9</v>
      </c>
      <c r="L18" s="412">
        <v>10113</v>
      </c>
      <c r="M18" s="412">
        <v>3874</v>
      </c>
      <c r="N18" s="413">
        <v>38.299999999999997</v>
      </c>
      <c r="O18" s="414">
        <v>38.299999999999997</v>
      </c>
      <c r="P18" s="379">
        <v>1638</v>
      </c>
      <c r="Q18" s="414">
        <f t="shared" si="0"/>
        <v>16.196974191634531</v>
      </c>
      <c r="R18" s="379">
        <v>3252</v>
      </c>
      <c r="S18" s="379">
        <v>1147</v>
      </c>
      <c r="T18" s="415">
        <v>35.270602706027063</v>
      </c>
      <c r="U18" s="414">
        <v>32.200000000000003</v>
      </c>
    </row>
    <row r="19" spans="1:21" ht="13.5" customHeight="1">
      <c r="A19" s="418"/>
      <c r="B19" s="410">
        <v>9</v>
      </c>
      <c r="C19" s="411">
        <v>1997</v>
      </c>
      <c r="D19" s="412">
        <v>9955</v>
      </c>
      <c r="E19" s="412">
        <v>9651</v>
      </c>
      <c r="F19" s="413">
        <v>96.9</v>
      </c>
      <c r="G19" s="414">
        <v>96.4</v>
      </c>
      <c r="H19" s="379">
        <v>155</v>
      </c>
      <c r="I19" s="379">
        <v>24</v>
      </c>
      <c r="J19" s="415">
        <v>15.483870967741936</v>
      </c>
      <c r="K19" s="414">
        <v>1.6</v>
      </c>
      <c r="L19" s="412">
        <v>9909</v>
      </c>
      <c r="M19" s="412">
        <v>3976</v>
      </c>
      <c r="N19" s="413">
        <v>40.1</v>
      </c>
      <c r="O19" s="414">
        <v>40.1</v>
      </c>
      <c r="P19" s="379">
        <v>1725</v>
      </c>
      <c r="Q19" s="414">
        <f t="shared" si="0"/>
        <v>17.4084165909779</v>
      </c>
      <c r="R19" s="379">
        <v>2993</v>
      </c>
      <c r="S19" s="379">
        <v>1112</v>
      </c>
      <c r="T19" s="415">
        <v>37.153357834948217</v>
      </c>
      <c r="U19" s="414">
        <v>30.2</v>
      </c>
    </row>
    <row r="20" spans="1:21" ht="13.5" customHeight="1">
      <c r="A20" s="418"/>
      <c r="B20" s="410">
        <v>10</v>
      </c>
      <c r="C20" s="411">
        <v>1998</v>
      </c>
      <c r="D20" s="412">
        <v>9736</v>
      </c>
      <c r="E20" s="412">
        <v>9440</v>
      </c>
      <c r="F20" s="413">
        <v>97</v>
      </c>
      <c r="G20" s="414">
        <v>96.5</v>
      </c>
      <c r="H20" s="379">
        <v>161</v>
      </c>
      <c r="I20" s="379">
        <v>19</v>
      </c>
      <c r="J20" s="415">
        <v>11.801242236024844</v>
      </c>
      <c r="K20" s="414">
        <v>1.7</v>
      </c>
      <c r="L20" s="412">
        <v>9758</v>
      </c>
      <c r="M20" s="412">
        <v>3944</v>
      </c>
      <c r="N20" s="413">
        <v>40.4</v>
      </c>
      <c r="O20" s="414">
        <v>40.4</v>
      </c>
      <c r="P20" s="379">
        <v>1875</v>
      </c>
      <c r="Q20" s="414">
        <v>19.2</v>
      </c>
      <c r="R20" s="379">
        <v>2912</v>
      </c>
      <c r="S20" s="379">
        <v>1272</v>
      </c>
      <c r="T20" s="415">
        <v>43.681318681318679</v>
      </c>
      <c r="U20" s="414">
        <v>29.8</v>
      </c>
    </row>
    <row r="21" spans="1:21" ht="13.5" customHeight="1">
      <c r="A21" s="418"/>
      <c r="B21" s="410">
        <v>11</v>
      </c>
      <c r="C21" s="411">
        <v>1999</v>
      </c>
      <c r="D21" s="412">
        <v>9777</v>
      </c>
      <c r="E21" s="412">
        <v>9437</v>
      </c>
      <c r="F21" s="413">
        <v>96.5</v>
      </c>
      <c r="G21" s="414">
        <v>96</v>
      </c>
      <c r="H21" s="379">
        <v>168</v>
      </c>
      <c r="I21" s="379">
        <v>19</v>
      </c>
      <c r="J21" s="415">
        <v>11.30952380952381</v>
      </c>
      <c r="K21" s="414">
        <v>1.7</v>
      </c>
      <c r="L21" s="412">
        <v>9077</v>
      </c>
      <c r="M21" s="412">
        <v>3774</v>
      </c>
      <c r="N21" s="413">
        <v>41.6</v>
      </c>
      <c r="O21" s="414">
        <v>41.6</v>
      </c>
      <c r="P21" s="379">
        <v>1862</v>
      </c>
      <c r="Q21" s="414">
        <v>20.5</v>
      </c>
      <c r="R21" s="379">
        <v>2438</v>
      </c>
      <c r="S21" s="379">
        <v>939</v>
      </c>
      <c r="T21" s="415">
        <v>38.515176374077114</v>
      </c>
      <c r="U21" s="414">
        <v>26.9</v>
      </c>
    </row>
    <row r="22" spans="1:21" ht="13.5" customHeight="1">
      <c r="A22" s="418"/>
      <c r="B22" s="410">
        <v>12</v>
      </c>
      <c r="C22" s="411">
        <v>2000</v>
      </c>
      <c r="D22" s="412">
        <v>9311</v>
      </c>
      <c r="E22" s="412">
        <v>9070</v>
      </c>
      <c r="F22" s="413">
        <v>97.4</v>
      </c>
      <c r="G22" s="414">
        <v>96.8</v>
      </c>
      <c r="H22" s="379">
        <v>134</v>
      </c>
      <c r="I22" s="379">
        <v>16</v>
      </c>
      <c r="J22" s="415">
        <v>11.940298507462686</v>
      </c>
      <c r="K22" s="414">
        <v>1.4</v>
      </c>
      <c r="L22" s="412">
        <v>8906</v>
      </c>
      <c r="M22" s="412">
        <v>3783</v>
      </c>
      <c r="N22" s="413">
        <v>42.5</v>
      </c>
      <c r="O22" s="414">
        <v>42.5</v>
      </c>
      <c r="P22" s="379">
        <v>1789</v>
      </c>
      <c r="Q22" s="414">
        <v>20.100000000000001</v>
      </c>
      <c r="R22" s="379">
        <v>2248</v>
      </c>
      <c r="S22" s="379">
        <v>737</v>
      </c>
      <c r="T22" s="415">
        <v>32.784697508896798</v>
      </c>
      <c r="U22" s="414">
        <v>25.2</v>
      </c>
    </row>
    <row r="23" spans="1:21" ht="13.5" customHeight="1">
      <c r="A23" s="418"/>
      <c r="B23" s="410">
        <v>13</v>
      </c>
      <c r="C23" s="411">
        <v>2001</v>
      </c>
      <c r="D23" s="412">
        <v>9181</v>
      </c>
      <c r="E23" s="412">
        <v>8935</v>
      </c>
      <c r="F23" s="413">
        <v>97.3</v>
      </c>
      <c r="G23" s="414">
        <v>96.7</v>
      </c>
      <c r="H23" s="379">
        <v>152</v>
      </c>
      <c r="I23" s="379">
        <v>3</v>
      </c>
      <c r="J23" s="415">
        <v>1.9736842105263157</v>
      </c>
      <c r="K23" s="414">
        <v>1.7</v>
      </c>
      <c r="L23" s="412">
        <v>8667</v>
      </c>
      <c r="M23" s="412">
        <v>3649</v>
      </c>
      <c r="N23" s="413">
        <v>42.1</v>
      </c>
      <c r="O23" s="414">
        <v>42.1</v>
      </c>
      <c r="P23" s="379">
        <v>1751</v>
      </c>
      <c r="Q23" s="414">
        <v>20.2</v>
      </c>
      <c r="R23" s="379">
        <v>2190</v>
      </c>
      <c r="S23" s="379">
        <v>650</v>
      </c>
      <c r="T23" s="415">
        <v>29.68036529680365</v>
      </c>
      <c r="U23" s="414">
        <v>25.3</v>
      </c>
    </row>
    <row r="24" spans="1:21" ht="13.5" customHeight="1">
      <c r="A24" s="418"/>
      <c r="B24" s="410">
        <v>14</v>
      </c>
      <c r="C24" s="411">
        <v>2002</v>
      </c>
      <c r="D24" s="412">
        <v>8902</v>
      </c>
      <c r="E24" s="412">
        <v>8654</v>
      </c>
      <c r="F24" s="413">
        <v>97.2</v>
      </c>
      <c r="G24" s="414">
        <v>96.7</v>
      </c>
      <c r="H24" s="379">
        <v>101</v>
      </c>
      <c r="I24" s="379">
        <v>4</v>
      </c>
      <c r="J24" s="415">
        <v>3.9603960396039604</v>
      </c>
      <c r="K24" s="414">
        <v>1.1000000000000001</v>
      </c>
      <c r="L24" s="412">
        <v>8632</v>
      </c>
      <c r="M24" s="412">
        <v>3629</v>
      </c>
      <c r="N24" s="413">
        <v>42</v>
      </c>
      <c r="O24" s="414">
        <v>42</v>
      </c>
      <c r="P24" s="379">
        <v>1787</v>
      </c>
      <c r="Q24" s="414">
        <v>20.7</v>
      </c>
      <c r="R24" s="379">
        <v>2089</v>
      </c>
      <c r="S24" s="379">
        <v>623</v>
      </c>
      <c r="T24" s="415">
        <v>29.822881761608429</v>
      </c>
      <c r="U24" s="414">
        <v>24.2</v>
      </c>
    </row>
    <row r="25" spans="1:21" ht="13.5" customHeight="1">
      <c r="A25" s="418"/>
      <c r="B25" s="410">
        <v>15</v>
      </c>
      <c r="C25" s="411">
        <v>2003</v>
      </c>
      <c r="D25" s="412">
        <v>8654</v>
      </c>
      <c r="E25" s="412">
        <v>8444</v>
      </c>
      <c r="F25" s="413">
        <v>97.6</v>
      </c>
      <c r="G25" s="414">
        <v>96.8</v>
      </c>
      <c r="H25" s="379">
        <v>88</v>
      </c>
      <c r="I25" s="379">
        <v>5</v>
      </c>
      <c r="J25" s="415">
        <v>5.6818181818181817</v>
      </c>
      <c r="K25" s="414">
        <v>1</v>
      </c>
      <c r="L25" s="412">
        <v>8240</v>
      </c>
      <c r="M25" s="412">
        <v>3427</v>
      </c>
      <c r="N25" s="413">
        <v>41.6</v>
      </c>
      <c r="O25" s="414">
        <v>41.6</v>
      </c>
      <c r="P25" s="379">
        <v>1928</v>
      </c>
      <c r="Q25" s="414">
        <v>23.4</v>
      </c>
      <c r="R25" s="379">
        <v>1880</v>
      </c>
      <c r="S25" s="379">
        <v>552</v>
      </c>
      <c r="T25" s="415">
        <v>29.361702127659573</v>
      </c>
      <c r="U25" s="414">
        <v>22.8</v>
      </c>
    </row>
    <row r="26" spans="1:21" ht="13.5" customHeight="1">
      <c r="A26" s="418"/>
      <c r="B26" s="410">
        <v>16</v>
      </c>
      <c r="C26" s="411">
        <v>2004</v>
      </c>
      <c r="D26" s="125">
        <v>8239</v>
      </c>
      <c r="E26" s="125">
        <v>8072</v>
      </c>
      <c r="F26" s="419">
        <v>98</v>
      </c>
      <c r="G26" s="420">
        <v>97.1</v>
      </c>
      <c r="H26" s="126">
        <v>50</v>
      </c>
      <c r="I26" s="126">
        <v>0</v>
      </c>
      <c r="J26" s="415">
        <v>0</v>
      </c>
      <c r="K26" s="420">
        <v>0.6</v>
      </c>
      <c r="L26" s="125">
        <v>8122</v>
      </c>
      <c r="M26" s="125">
        <v>3381</v>
      </c>
      <c r="N26" s="419">
        <v>41.6</v>
      </c>
      <c r="O26" s="420">
        <v>41.5</v>
      </c>
      <c r="P26" s="126">
        <v>1917</v>
      </c>
      <c r="Q26" s="420">
        <v>23.6</v>
      </c>
      <c r="R26" s="126">
        <v>1807</v>
      </c>
      <c r="S26" s="126">
        <v>550</v>
      </c>
      <c r="T26" s="415">
        <v>30.437188710570005</v>
      </c>
      <c r="U26" s="420">
        <v>22.2</v>
      </c>
    </row>
    <row r="27" spans="1:21" ht="13.5" customHeight="1">
      <c r="A27" s="418"/>
      <c r="B27" s="410">
        <v>17</v>
      </c>
      <c r="C27" s="411">
        <v>2005</v>
      </c>
      <c r="D27" s="146">
        <v>7936</v>
      </c>
      <c r="E27" s="146">
        <v>7775</v>
      </c>
      <c r="F27" s="419">
        <v>98</v>
      </c>
      <c r="G27" s="420">
        <v>97.1</v>
      </c>
      <c r="H27" s="421">
        <v>78</v>
      </c>
      <c r="I27" s="421">
        <v>3</v>
      </c>
      <c r="J27" s="415">
        <v>3.8461538461538463</v>
      </c>
      <c r="K27" s="420">
        <v>1</v>
      </c>
      <c r="L27" s="146">
        <v>7949</v>
      </c>
      <c r="M27" s="146">
        <v>3430</v>
      </c>
      <c r="N27" s="419">
        <v>43.2</v>
      </c>
      <c r="O27" s="420">
        <v>43.1</v>
      </c>
      <c r="P27" s="126">
        <v>1818</v>
      </c>
      <c r="Q27" s="420">
        <v>22.9</v>
      </c>
      <c r="R27" s="421">
        <v>1776</v>
      </c>
      <c r="S27" s="421">
        <v>620</v>
      </c>
      <c r="T27" s="415">
        <v>34.909909909909906</v>
      </c>
      <c r="U27" s="420">
        <v>22.3</v>
      </c>
    </row>
    <row r="28" spans="1:21" ht="13.5" customHeight="1">
      <c r="A28" s="418"/>
      <c r="B28" s="410">
        <v>18</v>
      </c>
      <c r="C28" s="411">
        <v>2006</v>
      </c>
      <c r="D28" s="146">
        <v>7677</v>
      </c>
      <c r="E28" s="146">
        <v>7537</v>
      </c>
      <c r="F28" s="419">
        <v>98.2</v>
      </c>
      <c r="G28" s="420">
        <v>97.3</v>
      </c>
      <c r="H28" s="421">
        <v>56</v>
      </c>
      <c r="I28" s="421">
        <v>8</v>
      </c>
      <c r="J28" s="415">
        <v>14.285714285714285</v>
      </c>
      <c r="K28" s="420">
        <v>0.7</v>
      </c>
      <c r="L28" s="146">
        <v>7701</v>
      </c>
      <c r="M28" s="146">
        <v>3394</v>
      </c>
      <c r="N28" s="419">
        <v>44.1</v>
      </c>
      <c r="O28" s="420">
        <v>44.1</v>
      </c>
      <c r="P28" s="126">
        <v>1791</v>
      </c>
      <c r="Q28" s="420">
        <v>23.3</v>
      </c>
      <c r="R28" s="421">
        <v>1776</v>
      </c>
      <c r="S28" s="421">
        <v>618</v>
      </c>
      <c r="T28" s="415">
        <v>34.799999999999997</v>
      </c>
      <c r="U28" s="420">
        <v>23.1</v>
      </c>
    </row>
    <row r="29" spans="1:21" ht="13.5" customHeight="1">
      <c r="A29" s="418"/>
      <c r="B29" s="410">
        <v>19</v>
      </c>
      <c r="C29" s="411">
        <v>2007</v>
      </c>
      <c r="D29" s="146">
        <v>7563</v>
      </c>
      <c r="E29" s="146">
        <v>7449</v>
      </c>
      <c r="F29" s="419">
        <v>98.5</v>
      </c>
      <c r="G29" s="420">
        <v>97.7</v>
      </c>
      <c r="H29" s="421">
        <v>38</v>
      </c>
      <c r="I29" s="421">
        <v>3</v>
      </c>
      <c r="J29" s="415">
        <v>7.8947368421052628</v>
      </c>
      <c r="K29" s="420">
        <v>0.5</v>
      </c>
      <c r="L29" s="146">
        <v>7371</v>
      </c>
      <c r="M29" s="146">
        <v>3355</v>
      </c>
      <c r="N29" s="419">
        <v>45.5</v>
      </c>
      <c r="O29" s="420">
        <v>45.5</v>
      </c>
      <c r="P29" s="126">
        <v>1639</v>
      </c>
      <c r="Q29" s="420">
        <v>22.2</v>
      </c>
      <c r="R29" s="421">
        <v>1710</v>
      </c>
      <c r="S29" s="421">
        <v>690</v>
      </c>
      <c r="T29" s="415">
        <v>40.350877192982452</v>
      </c>
      <c r="U29" s="420">
        <v>23.2</v>
      </c>
    </row>
    <row r="30" spans="1:21" ht="13.5" customHeight="1">
      <c r="A30" s="418"/>
      <c r="B30" s="410">
        <v>20</v>
      </c>
      <c r="C30" s="411">
        <v>2008</v>
      </c>
      <c r="D30" s="146">
        <v>7165</v>
      </c>
      <c r="E30" s="146">
        <v>7074</v>
      </c>
      <c r="F30" s="419">
        <v>98.7</v>
      </c>
      <c r="G30" s="420">
        <v>97.6</v>
      </c>
      <c r="H30" s="421">
        <v>39</v>
      </c>
      <c r="I30" s="421">
        <v>1</v>
      </c>
      <c r="J30" s="415">
        <v>2.5641025641025639</v>
      </c>
      <c r="K30" s="420">
        <v>0.5</v>
      </c>
      <c r="L30" s="146">
        <v>7024</v>
      </c>
      <c r="M30" s="146">
        <v>3221</v>
      </c>
      <c r="N30" s="419">
        <v>45.9</v>
      </c>
      <c r="O30" s="420">
        <v>45.8</v>
      </c>
      <c r="P30" s="126">
        <v>1420</v>
      </c>
      <c r="Q30" s="420">
        <v>20.2</v>
      </c>
      <c r="R30" s="421">
        <v>1726</v>
      </c>
      <c r="S30" s="421">
        <v>653</v>
      </c>
      <c r="T30" s="415">
        <v>37.833140208574733</v>
      </c>
      <c r="U30" s="420">
        <v>24.6</v>
      </c>
    </row>
    <row r="31" spans="1:21" ht="13.5" customHeight="1">
      <c r="A31" s="418"/>
      <c r="B31" s="410">
        <v>21</v>
      </c>
      <c r="C31" s="411">
        <v>2009</v>
      </c>
      <c r="D31" s="146">
        <v>7274</v>
      </c>
      <c r="E31" s="146">
        <v>7193</v>
      </c>
      <c r="F31" s="419">
        <v>98.9</v>
      </c>
      <c r="G31" s="420">
        <v>98.1</v>
      </c>
      <c r="H31" s="421">
        <v>16</v>
      </c>
      <c r="I31" s="421">
        <v>1</v>
      </c>
      <c r="J31" s="415">
        <v>6.25</v>
      </c>
      <c r="K31" s="420">
        <v>0.2</v>
      </c>
      <c r="L31" s="146">
        <v>6852</v>
      </c>
      <c r="M31" s="146">
        <v>3254</v>
      </c>
      <c r="N31" s="419">
        <v>47.5</v>
      </c>
      <c r="O31" s="420">
        <v>47.5</v>
      </c>
      <c r="P31" s="126">
        <v>1375</v>
      </c>
      <c r="Q31" s="420">
        <v>20.100000000000001</v>
      </c>
      <c r="R31" s="421">
        <v>1631</v>
      </c>
      <c r="S31" s="421">
        <v>602</v>
      </c>
      <c r="T31" s="415">
        <v>36.909871244635198</v>
      </c>
      <c r="U31" s="420">
        <v>23.8</v>
      </c>
    </row>
    <row r="32" spans="1:21" ht="13.5" customHeight="1">
      <c r="A32" s="418"/>
      <c r="B32" s="410">
        <v>22</v>
      </c>
      <c r="C32" s="411">
        <v>2010</v>
      </c>
      <c r="D32" s="146">
        <v>7068</v>
      </c>
      <c r="E32" s="146">
        <v>7000</v>
      </c>
      <c r="F32" s="419">
        <v>99</v>
      </c>
      <c r="G32" s="420">
        <v>98.4</v>
      </c>
      <c r="H32" s="421">
        <v>13</v>
      </c>
      <c r="I32" s="421">
        <v>2</v>
      </c>
      <c r="J32" s="415">
        <v>15.384615384615385</v>
      </c>
      <c r="K32" s="420">
        <v>0.2</v>
      </c>
      <c r="L32" s="146">
        <v>6697</v>
      </c>
      <c r="M32" s="146">
        <v>3335</v>
      </c>
      <c r="N32" s="419">
        <v>49.8</v>
      </c>
      <c r="O32" s="420">
        <v>49.7</v>
      </c>
      <c r="P32" s="126">
        <v>1347</v>
      </c>
      <c r="Q32" s="420">
        <v>20.100000000000001</v>
      </c>
      <c r="R32" s="421">
        <v>1335</v>
      </c>
      <c r="S32" s="421">
        <v>433</v>
      </c>
      <c r="T32" s="415">
        <v>32.434456928838948</v>
      </c>
      <c r="U32" s="420">
        <v>19.899999999999999</v>
      </c>
    </row>
    <row r="33" spans="1:21" ht="13.5" customHeight="1">
      <c r="A33" s="418"/>
      <c r="B33" s="410">
        <v>23</v>
      </c>
      <c r="C33" s="411">
        <v>2011</v>
      </c>
      <c r="D33" s="146">
        <v>6860</v>
      </c>
      <c r="E33" s="146">
        <v>6788</v>
      </c>
      <c r="F33" s="419">
        <v>99</v>
      </c>
      <c r="G33" s="420">
        <v>98.1</v>
      </c>
      <c r="H33" s="421">
        <v>12</v>
      </c>
      <c r="I33" s="421">
        <v>3</v>
      </c>
      <c r="J33" s="415">
        <v>25</v>
      </c>
      <c r="K33" s="420">
        <v>0.2</v>
      </c>
      <c r="L33" s="146">
        <v>6360</v>
      </c>
      <c r="M33" s="146">
        <v>3001</v>
      </c>
      <c r="N33" s="419">
        <v>47.2</v>
      </c>
      <c r="O33" s="420">
        <v>47.2</v>
      </c>
      <c r="P33" s="126">
        <v>1381</v>
      </c>
      <c r="Q33" s="420">
        <v>21.7</v>
      </c>
      <c r="R33" s="421">
        <v>1403</v>
      </c>
      <c r="S33" s="421">
        <v>383</v>
      </c>
      <c r="T33" s="415">
        <v>27.29864575908767</v>
      </c>
      <c r="U33" s="420">
        <v>22.1</v>
      </c>
    </row>
    <row r="34" spans="1:21" ht="13.5" customHeight="1">
      <c r="A34" s="418"/>
      <c r="B34" s="377">
        <v>24</v>
      </c>
      <c r="C34" s="378">
        <v>2012</v>
      </c>
      <c r="D34" s="421">
        <v>6801</v>
      </c>
      <c r="E34" s="421">
        <v>6742</v>
      </c>
      <c r="F34" s="420">
        <v>99.1</v>
      </c>
      <c r="G34" s="420">
        <v>98.4</v>
      </c>
      <c r="H34" s="421">
        <v>14</v>
      </c>
      <c r="I34" s="421">
        <v>1</v>
      </c>
      <c r="J34" s="415">
        <v>7.1</v>
      </c>
      <c r="K34" s="420">
        <v>0.2</v>
      </c>
      <c r="L34" s="421">
        <v>6532</v>
      </c>
      <c r="M34" s="421">
        <v>3071</v>
      </c>
      <c r="N34" s="420">
        <v>47</v>
      </c>
      <c r="O34" s="420">
        <v>47</v>
      </c>
      <c r="P34" s="126">
        <v>1469</v>
      </c>
      <c r="Q34" s="420">
        <v>22.5</v>
      </c>
      <c r="R34" s="421">
        <v>1395</v>
      </c>
      <c r="S34" s="421">
        <v>356</v>
      </c>
      <c r="T34" s="415">
        <v>25.5</v>
      </c>
      <c r="U34" s="420">
        <v>21.4</v>
      </c>
    </row>
    <row r="35" spans="1:21" ht="13.5" customHeight="1">
      <c r="A35" s="418"/>
      <c r="B35" s="410">
        <v>25</v>
      </c>
      <c r="C35" s="411">
        <v>2013</v>
      </c>
      <c r="D35" s="422">
        <v>6594</v>
      </c>
      <c r="E35" s="422">
        <v>6516</v>
      </c>
      <c r="F35" s="423">
        <v>98.8</v>
      </c>
      <c r="G35" s="423">
        <v>98</v>
      </c>
      <c r="H35" s="422">
        <v>17</v>
      </c>
      <c r="I35" s="422">
        <v>4</v>
      </c>
      <c r="J35" s="424">
        <v>23.5</v>
      </c>
      <c r="K35" s="423">
        <v>0.3</v>
      </c>
      <c r="L35" s="421">
        <v>6384</v>
      </c>
      <c r="M35" s="421">
        <v>2939</v>
      </c>
      <c r="N35" s="420">
        <v>46</v>
      </c>
      <c r="O35" s="420">
        <v>46</v>
      </c>
      <c r="P35" s="126">
        <v>1479</v>
      </c>
      <c r="Q35" s="420">
        <v>23.2</v>
      </c>
      <c r="R35" s="421">
        <v>1403</v>
      </c>
      <c r="S35" s="421">
        <v>351</v>
      </c>
      <c r="T35" s="415">
        <v>25</v>
      </c>
      <c r="U35" s="420">
        <v>22</v>
      </c>
    </row>
    <row r="36" spans="1:21" ht="13.5" customHeight="1">
      <c r="A36" s="418"/>
      <c r="B36" s="410">
        <v>26</v>
      </c>
      <c r="C36" s="411">
        <v>2014</v>
      </c>
      <c r="D36" s="422">
        <v>6517</v>
      </c>
      <c r="E36" s="422">
        <v>6419</v>
      </c>
      <c r="F36" s="423">
        <v>98.5</v>
      </c>
      <c r="G36" s="423">
        <v>97.6</v>
      </c>
      <c r="H36" s="422">
        <v>17</v>
      </c>
      <c r="I36" s="422">
        <v>2</v>
      </c>
      <c r="J36" s="424">
        <v>11.8</v>
      </c>
      <c r="K36" s="423">
        <v>0.3</v>
      </c>
      <c r="L36" s="421">
        <v>6183</v>
      </c>
      <c r="M36" s="421">
        <v>2910</v>
      </c>
      <c r="N36" s="420">
        <v>47.1</v>
      </c>
      <c r="O36" s="420">
        <v>47</v>
      </c>
      <c r="P36" s="126">
        <v>1451</v>
      </c>
      <c r="Q36" s="420">
        <v>23.5</v>
      </c>
      <c r="R36" s="421">
        <v>1356</v>
      </c>
      <c r="S36" s="421">
        <v>344</v>
      </c>
      <c r="T36" s="415">
        <v>25.4</v>
      </c>
      <c r="U36" s="420">
        <v>21.9</v>
      </c>
    </row>
    <row r="37" spans="1:21" ht="13.5" customHeight="1">
      <c r="A37" s="418"/>
      <c r="B37" s="410">
        <v>27</v>
      </c>
      <c r="C37" s="411">
        <v>2015</v>
      </c>
      <c r="D37" s="422">
        <v>6436</v>
      </c>
      <c r="E37" s="422">
        <v>6375</v>
      </c>
      <c r="F37" s="423">
        <v>99.1</v>
      </c>
      <c r="G37" s="423">
        <v>98.4</v>
      </c>
      <c r="H37" s="422">
        <v>11</v>
      </c>
      <c r="I37" s="422">
        <v>0</v>
      </c>
      <c r="J37" s="424">
        <v>0</v>
      </c>
      <c r="K37" s="423">
        <v>0.2</v>
      </c>
      <c r="L37" s="421">
        <v>6183</v>
      </c>
      <c r="M37" s="421">
        <v>2862</v>
      </c>
      <c r="N37" s="420">
        <v>46.3</v>
      </c>
      <c r="O37" s="420">
        <v>46.3</v>
      </c>
      <c r="P37" s="126">
        <v>1299</v>
      </c>
      <c r="Q37" s="420">
        <v>21</v>
      </c>
      <c r="R37" s="421">
        <v>1434</v>
      </c>
      <c r="S37" s="421">
        <v>365</v>
      </c>
      <c r="T37" s="415">
        <v>25.5</v>
      </c>
      <c r="U37" s="420">
        <v>23.2</v>
      </c>
    </row>
    <row r="38" spans="1:21" ht="13.5" customHeight="1">
      <c r="A38" s="418"/>
      <c r="B38" s="410">
        <v>28</v>
      </c>
      <c r="C38" s="425">
        <v>2016</v>
      </c>
      <c r="D38" s="426">
        <v>6454</v>
      </c>
      <c r="E38" s="422">
        <v>6393</v>
      </c>
      <c r="F38" s="427">
        <v>99.1</v>
      </c>
      <c r="G38" s="428">
        <v>98.2</v>
      </c>
      <c r="H38" s="422">
        <v>10</v>
      </c>
      <c r="I38" s="422">
        <v>0</v>
      </c>
      <c r="J38" s="424">
        <v>0</v>
      </c>
      <c r="K38" s="423">
        <v>0.2</v>
      </c>
      <c r="L38" s="421">
        <v>5905</v>
      </c>
      <c r="M38" s="421">
        <v>2780</v>
      </c>
      <c r="N38" s="429">
        <v>47.1</v>
      </c>
      <c r="O38" s="430">
        <v>47</v>
      </c>
      <c r="P38" s="126">
        <v>1247</v>
      </c>
      <c r="Q38" s="430">
        <v>21.1</v>
      </c>
      <c r="R38" s="421">
        <v>1341</v>
      </c>
      <c r="S38" s="421">
        <v>352</v>
      </c>
      <c r="T38" s="415">
        <v>26.2</v>
      </c>
      <c r="U38" s="420">
        <v>22.7</v>
      </c>
    </row>
    <row r="39" spans="1:21" ht="13.5" customHeight="1">
      <c r="A39" s="418"/>
      <c r="B39" s="410">
        <v>29</v>
      </c>
      <c r="C39" s="411">
        <v>2017</v>
      </c>
      <c r="D39" s="422">
        <v>6482</v>
      </c>
      <c r="E39" s="422">
        <v>6412</v>
      </c>
      <c r="F39" s="423">
        <v>98.9</v>
      </c>
      <c r="G39" s="423">
        <v>98</v>
      </c>
      <c r="H39" s="422">
        <v>22</v>
      </c>
      <c r="I39" s="422">
        <v>4</v>
      </c>
      <c r="J39" s="424">
        <v>18.2</v>
      </c>
      <c r="K39" s="423">
        <v>0.3</v>
      </c>
      <c r="L39" s="421">
        <v>6045</v>
      </c>
      <c r="M39" s="421">
        <v>2771</v>
      </c>
      <c r="N39" s="420">
        <v>45.8</v>
      </c>
      <c r="O39" s="420">
        <v>45.8</v>
      </c>
      <c r="P39" s="126">
        <v>1332</v>
      </c>
      <c r="Q39" s="420">
        <v>22</v>
      </c>
      <c r="R39" s="421">
        <v>1398</v>
      </c>
      <c r="S39" s="421">
        <v>346</v>
      </c>
      <c r="T39" s="415">
        <v>24.7</v>
      </c>
      <c r="U39" s="420">
        <v>23.1</v>
      </c>
    </row>
    <row r="40" spans="1:21" ht="13.5" customHeight="1">
      <c r="A40" s="418"/>
      <c r="B40" s="410">
        <v>30</v>
      </c>
      <c r="C40" s="411">
        <v>2018</v>
      </c>
      <c r="D40" s="422"/>
      <c r="E40" s="422"/>
      <c r="F40" s="423"/>
      <c r="G40" s="423"/>
      <c r="H40" s="422"/>
      <c r="I40" s="422"/>
      <c r="J40" s="424"/>
      <c r="K40" s="423"/>
      <c r="L40" s="421">
        <v>6051</v>
      </c>
      <c r="M40" s="421">
        <v>2828</v>
      </c>
      <c r="N40" s="420">
        <v>46.7</v>
      </c>
      <c r="O40" s="420">
        <v>46.7</v>
      </c>
      <c r="P40" s="126">
        <v>1208</v>
      </c>
      <c r="Q40" s="420">
        <v>20</v>
      </c>
      <c r="R40" s="421">
        <v>1423</v>
      </c>
      <c r="S40" s="421">
        <v>396</v>
      </c>
      <c r="T40" s="415">
        <v>27.8</v>
      </c>
      <c r="U40" s="420">
        <v>23.5</v>
      </c>
    </row>
    <row r="41" spans="1:21" ht="13.5" customHeight="1">
      <c r="A41" s="418" t="s">
        <v>7</v>
      </c>
      <c r="B41" s="410">
        <v>1</v>
      </c>
      <c r="C41" s="411">
        <v>2019</v>
      </c>
      <c r="D41" s="422"/>
      <c r="E41" s="422"/>
      <c r="F41" s="423"/>
      <c r="G41" s="423"/>
      <c r="H41" s="422"/>
      <c r="I41" s="422"/>
      <c r="J41" s="424"/>
      <c r="K41" s="423"/>
      <c r="L41" s="421">
        <v>6044</v>
      </c>
      <c r="M41" s="421">
        <v>2778</v>
      </c>
      <c r="N41" s="420">
        <v>45.962938000000001</v>
      </c>
      <c r="O41" s="420">
        <v>45.929848</v>
      </c>
      <c r="P41" s="126">
        <v>1286</v>
      </c>
      <c r="Q41" s="420">
        <v>21.2773</v>
      </c>
      <c r="R41" s="421">
        <v>1389</v>
      </c>
      <c r="S41" s="421">
        <v>369</v>
      </c>
      <c r="T41" s="415">
        <v>26.6</v>
      </c>
      <c r="U41" s="420">
        <v>22.981469000000001</v>
      </c>
    </row>
    <row r="42" spans="1:21" ht="13.5" customHeight="1">
      <c r="A42" s="418"/>
      <c r="B42" s="410">
        <v>2</v>
      </c>
      <c r="C42" s="411">
        <v>2020</v>
      </c>
      <c r="D42" s="422"/>
      <c r="E42" s="422"/>
      <c r="F42" s="423"/>
      <c r="G42" s="423"/>
      <c r="H42" s="422"/>
      <c r="I42" s="422"/>
      <c r="J42" s="424"/>
      <c r="K42" s="423"/>
      <c r="L42" s="421">
        <v>5949</v>
      </c>
      <c r="M42" s="421">
        <v>2683</v>
      </c>
      <c r="N42" s="420">
        <v>45.1</v>
      </c>
      <c r="O42" s="420">
        <v>45.1</v>
      </c>
      <c r="P42" s="126">
        <v>1287</v>
      </c>
      <c r="Q42" s="420">
        <v>21.6</v>
      </c>
      <c r="R42" s="421">
        <v>1454</v>
      </c>
      <c r="S42" s="421">
        <v>364</v>
      </c>
      <c r="T42" s="415">
        <v>25</v>
      </c>
      <c r="U42" s="420">
        <v>24.4</v>
      </c>
    </row>
    <row r="43" spans="1:21" ht="13.5" customHeight="1">
      <c r="A43" s="418"/>
      <c r="B43" s="410">
        <v>3</v>
      </c>
      <c r="C43" s="411">
        <v>2021</v>
      </c>
      <c r="D43" s="422"/>
      <c r="E43" s="422"/>
      <c r="F43" s="423"/>
      <c r="G43" s="423"/>
      <c r="H43" s="422"/>
      <c r="I43" s="422"/>
      <c r="J43" s="424"/>
      <c r="K43" s="423"/>
      <c r="L43" s="421">
        <v>5837</v>
      </c>
      <c r="M43" s="421">
        <v>2765</v>
      </c>
      <c r="N43" s="420">
        <v>47.4</v>
      </c>
      <c r="O43" s="420">
        <v>47.3</v>
      </c>
      <c r="P43" s="126">
        <v>1255</v>
      </c>
      <c r="Q43" s="420">
        <v>21.5</v>
      </c>
      <c r="R43" s="421">
        <v>1257</v>
      </c>
      <c r="S43" s="421">
        <v>290</v>
      </c>
      <c r="T43" s="415">
        <f>S43/R43*100</f>
        <v>23.070803500397773</v>
      </c>
      <c r="U43" s="420">
        <v>21.5</v>
      </c>
    </row>
    <row r="44" spans="1:21" ht="13.5" customHeight="1">
      <c r="A44" s="418"/>
      <c r="B44" s="410">
        <v>4</v>
      </c>
      <c r="C44" s="411">
        <v>2022</v>
      </c>
      <c r="D44" s="422"/>
      <c r="E44" s="422"/>
      <c r="F44" s="423"/>
      <c r="G44" s="423"/>
      <c r="H44" s="422"/>
      <c r="I44" s="422"/>
      <c r="J44" s="424"/>
      <c r="K44" s="423"/>
      <c r="L44" s="421">
        <v>5554</v>
      </c>
      <c r="M44" s="421">
        <v>2730</v>
      </c>
      <c r="N44" s="420">
        <v>49.2</v>
      </c>
      <c r="O44" s="420">
        <v>49.1</v>
      </c>
      <c r="P44" s="126">
        <v>1279</v>
      </c>
      <c r="Q44" s="420">
        <v>23</v>
      </c>
      <c r="R44" s="421">
        <v>1133</v>
      </c>
      <c r="S44" s="421">
        <v>240</v>
      </c>
      <c r="T44" s="415">
        <f>S44/R44*100</f>
        <v>21.18270079435128</v>
      </c>
      <c r="U44" s="420">
        <v>20.399999999999999</v>
      </c>
    </row>
    <row r="45" spans="1:21" ht="13.5" customHeight="1">
      <c r="A45" s="418"/>
      <c r="B45" s="410">
        <v>5</v>
      </c>
      <c r="C45" s="411">
        <v>2023</v>
      </c>
      <c r="D45" s="422"/>
      <c r="E45" s="422"/>
      <c r="F45" s="423"/>
      <c r="G45" s="423"/>
      <c r="H45" s="422"/>
      <c r="I45" s="422"/>
      <c r="J45" s="424"/>
      <c r="K45" s="423"/>
      <c r="L45" s="421">
        <v>5512</v>
      </c>
      <c r="M45" s="421">
        <v>2756</v>
      </c>
      <c r="N45" s="420">
        <v>50</v>
      </c>
      <c r="O45" s="420">
        <v>50</v>
      </c>
      <c r="P45" s="126">
        <v>1248</v>
      </c>
      <c r="Q45" s="420">
        <v>22.6</v>
      </c>
      <c r="R45" s="421">
        <v>1104</v>
      </c>
      <c r="S45" s="421">
        <v>243</v>
      </c>
      <c r="T45" s="415">
        <f t="shared" ref="T45:T46" si="1">S45/R45*100</f>
        <v>22.010869565217391</v>
      </c>
      <c r="U45" s="420">
        <v>20</v>
      </c>
    </row>
    <row r="46" spans="1:21" ht="13.5" customHeight="1">
      <c r="A46" s="431"/>
      <c r="B46" s="432">
        <v>6</v>
      </c>
      <c r="C46" s="433">
        <v>2024</v>
      </c>
      <c r="D46" s="434"/>
      <c r="E46" s="434"/>
      <c r="F46" s="435"/>
      <c r="G46" s="435"/>
      <c r="H46" s="434"/>
      <c r="I46" s="434"/>
      <c r="J46" s="436"/>
      <c r="K46" s="435"/>
      <c r="L46" s="437">
        <v>5253</v>
      </c>
      <c r="M46" s="437">
        <v>2635</v>
      </c>
      <c r="N46" s="438">
        <v>50.2</v>
      </c>
      <c r="O46" s="438">
        <v>50.1</v>
      </c>
      <c r="P46" s="127">
        <v>1129</v>
      </c>
      <c r="Q46" s="438">
        <v>21.5</v>
      </c>
      <c r="R46" s="437">
        <v>1088</v>
      </c>
      <c r="S46" s="439">
        <v>203</v>
      </c>
      <c r="T46" s="415">
        <f t="shared" si="1"/>
        <v>18.65808823529412</v>
      </c>
      <c r="U46" s="438">
        <v>20.7</v>
      </c>
    </row>
    <row r="47" spans="1:21" ht="13.5" customHeight="1">
      <c r="A47" s="440"/>
      <c r="B47" s="440" t="s">
        <v>218</v>
      </c>
      <c r="C47" s="440"/>
      <c r="D47" s="440"/>
      <c r="E47" s="440"/>
      <c r="F47" s="441"/>
      <c r="G47" s="441"/>
      <c r="H47" s="440"/>
      <c r="I47" s="440"/>
      <c r="J47" s="440"/>
      <c r="K47" s="441"/>
      <c r="L47" s="440"/>
      <c r="M47" s="440"/>
      <c r="N47" s="441"/>
      <c r="O47" s="441"/>
      <c r="P47" s="441"/>
      <c r="Q47" s="441"/>
      <c r="R47" s="440"/>
      <c r="S47" s="440"/>
      <c r="T47" s="440"/>
      <c r="U47" s="441"/>
    </row>
    <row r="48" spans="1:21" ht="13.5" customHeight="1">
      <c r="A48" s="442" t="s">
        <v>190</v>
      </c>
      <c r="L48" s="444"/>
    </row>
    <row r="49" spans="1:14" ht="13.5" customHeight="1">
      <c r="A49" s="442" t="s">
        <v>219</v>
      </c>
      <c r="L49" s="444"/>
    </row>
    <row r="50" spans="1:14" ht="13.5" customHeight="1">
      <c r="A50" s="61" t="s">
        <v>220</v>
      </c>
      <c r="N50" s="417"/>
    </row>
  </sheetData>
  <mergeCells count="25">
    <mergeCell ref="L5:U5"/>
    <mergeCell ref="D6:D9"/>
    <mergeCell ref="E6:E9"/>
    <mergeCell ref="F6:G6"/>
    <mergeCell ref="R6:T7"/>
    <mergeCell ref="U6:U9"/>
    <mergeCell ref="S8:S9"/>
    <mergeCell ref="T8:T9"/>
    <mergeCell ref="A10:B10"/>
    <mergeCell ref="F7:F9"/>
    <mergeCell ref="G7:G9"/>
    <mergeCell ref="N7:N9"/>
    <mergeCell ref="O7:O9"/>
    <mergeCell ref="I8:I9"/>
    <mergeCell ref="J8:J9"/>
    <mergeCell ref="M6:M9"/>
    <mergeCell ref="N6:O6"/>
    <mergeCell ref="A4:C9"/>
    <mergeCell ref="D4:U4"/>
    <mergeCell ref="D5:K5"/>
    <mergeCell ref="H6:J7"/>
    <mergeCell ref="K6:K9"/>
    <mergeCell ref="L6:L9"/>
    <mergeCell ref="P6:P9"/>
    <mergeCell ref="Q6:Q9"/>
  </mergeCells>
  <phoneticPr fontId="3"/>
  <printOptions horizontalCentered="1"/>
  <pageMargins left="0.78740157480314965" right="0.78740157480314965" top="0.98425196850393704" bottom="0.19685039370078741" header="0.51181102362204722" footer="0.51181102362204722"/>
  <pageSetup paperSize="9" scale="79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view="pageBreakPreview" zoomScale="120" zoomScaleNormal="90" zoomScaleSheetLayoutView="120" workbookViewId="0">
      <pane ySplit="10" topLeftCell="A11" activePane="bottomLeft" state="frozen"/>
      <selection pane="bottomLeft"/>
    </sheetView>
  </sheetViews>
  <sheetFormatPr defaultRowHeight="13.5" customHeight="1"/>
  <cols>
    <col min="1" max="1" width="4.90625" style="402" customWidth="1"/>
    <col min="2" max="2" width="4.90625" style="404" customWidth="1"/>
    <col min="3" max="3" width="8.7265625" style="404"/>
    <col min="4" max="6" width="0" style="402" hidden="1" customWidth="1"/>
    <col min="7" max="7" width="9.90625" style="447" customWidth="1"/>
    <col min="8" max="8" width="8.90625" style="447" customWidth="1"/>
    <col min="9" max="10" width="8.7265625" style="402"/>
    <col min="11" max="11" width="9" style="402" customWidth="1"/>
    <col min="12" max="258" width="8.7265625" style="402"/>
    <col min="259" max="260" width="4.90625" style="402" customWidth="1"/>
    <col min="261" max="514" width="8.7265625" style="402"/>
    <col min="515" max="516" width="4.90625" style="402" customWidth="1"/>
    <col min="517" max="770" width="8.7265625" style="402"/>
    <col min="771" max="772" width="4.90625" style="402" customWidth="1"/>
    <col min="773" max="1026" width="8.7265625" style="402"/>
    <col min="1027" max="1028" width="4.90625" style="402" customWidth="1"/>
    <col min="1029" max="1282" width="8.7265625" style="402"/>
    <col min="1283" max="1284" width="4.90625" style="402" customWidth="1"/>
    <col min="1285" max="1538" width="8.7265625" style="402"/>
    <col min="1539" max="1540" width="4.90625" style="402" customWidth="1"/>
    <col min="1541" max="1794" width="8.7265625" style="402"/>
    <col min="1795" max="1796" width="4.90625" style="402" customWidth="1"/>
    <col min="1797" max="2050" width="8.7265625" style="402"/>
    <col min="2051" max="2052" width="4.90625" style="402" customWidth="1"/>
    <col min="2053" max="2306" width="8.7265625" style="402"/>
    <col min="2307" max="2308" width="4.90625" style="402" customWidth="1"/>
    <col min="2309" max="2562" width="8.7265625" style="402"/>
    <col min="2563" max="2564" width="4.90625" style="402" customWidth="1"/>
    <col min="2565" max="2818" width="8.7265625" style="402"/>
    <col min="2819" max="2820" width="4.90625" style="402" customWidth="1"/>
    <col min="2821" max="3074" width="8.7265625" style="402"/>
    <col min="3075" max="3076" width="4.90625" style="402" customWidth="1"/>
    <col min="3077" max="3330" width="8.7265625" style="402"/>
    <col min="3331" max="3332" width="4.90625" style="402" customWidth="1"/>
    <col min="3333" max="3586" width="8.7265625" style="402"/>
    <col min="3587" max="3588" width="4.90625" style="402" customWidth="1"/>
    <col min="3589" max="3842" width="8.7265625" style="402"/>
    <col min="3843" max="3844" width="4.90625" style="402" customWidth="1"/>
    <col min="3845" max="4098" width="8.7265625" style="402"/>
    <col min="4099" max="4100" width="4.90625" style="402" customWidth="1"/>
    <col min="4101" max="4354" width="8.7265625" style="402"/>
    <col min="4355" max="4356" width="4.90625" style="402" customWidth="1"/>
    <col min="4357" max="4610" width="8.7265625" style="402"/>
    <col min="4611" max="4612" width="4.90625" style="402" customWidth="1"/>
    <col min="4613" max="4866" width="8.7265625" style="402"/>
    <col min="4867" max="4868" width="4.90625" style="402" customWidth="1"/>
    <col min="4869" max="5122" width="8.7265625" style="402"/>
    <col min="5123" max="5124" width="4.90625" style="402" customWidth="1"/>
    <col min="5125" max="5378" width="8.7265625" style="402"/>
    <col min="5379" max="5380" width="4.90625" style="402" customWidth="1"/>
    <col min="5381" max="5634" width="8.7265625" style="402"/>
    <col min="5635" max="5636" width="4.90625" style="402" customWidth="1"/>
    <col min="5637" max="5890" width="8.7265625" style="402"/>
    <col min="5891" max="5892" width="4.90625" style="402" customWidth="1"/>
    <col min="5893" max="6146" width="8.7265625" style="402"/>
    <col min="6147" max="6148" width="4.90625" style="402" customWidth="1"/>
    <col min="6149" max="6402" width="8.7265625" style="402"/>
    <col min="6403" max="6404" width="4.90625" style="402" customWidth="1"/>
    <col min="6405" max="6658" width="8.7265625" style="402"/>
    <col min="6659" max="6660" width="4.90625" style="402" customWidth="1"/>
    <col min="6661" max="6914" width="8.7265625" style="402"/>
    <col min="6915" max="6916" width="4.90625" style="402" customWidth="1"/>
    <col min="6917" max="7170" width="8.7265625" style="402"/>
    <col min="7171" max="7172" width="4.90625" style="402" customWidth="1"/>
    <col min="7173" max="7426" width="8.7265625" style="402"/>
    <col min="7427" max="7428" width="4.90625" style="402" customWidth="1"/>
    <col min="7429" max="7682" width="8.7265625" style="402"/>
    <col min="7683" max="7684" width="4.90625" style="402" customWidth="1"/>
    <col min="7685" max="7938" width="8.7265625" style="402"/>
    <col min="7939" max="7940" width="4.90625" style="402" customWidth="1"/>
    <col min="7941" max="8194" width="8.7265625" style="402"/>
    <col min="8195" max="8196" width="4.90625" style="402" customWidth="1"/>
    <col min="8197" max="8450" width="8.7265625" style="402"/>
    <col min="8451" max="8452" width="4.90625" style="402" customWidth="1"/>
    <col min="8453" max="8706" width="8.7265625" style="402"/>
    <col min="8707" max="8708" width="4.90625" style="402" customWidth="1"/>
    <col min="8709" max="8962" width="8.7265625" style="402"/>
    <col min="8963" max="8964" width="4.90625" style="402" customWidth="1"/>
    <col min="8965" max="9218" width="8.7265625" style="402"/>
    <col min="9219" max="9220" width="4.90625" style="402" customWidth="1"/>
    <col min="9221" max="9474" width="8.7265625" style="402"/>
    <col min="9475" max="9476" width="4.90625" style="402" customWidth="1"/>
    <col min="9477" max="9730" width="8.7265625" style="402"/>
    <col min="9731" max="9732" width="4.90625" style="402" customWidth="1"/>
    <col min="9733" max="9986" width="8.7265625" style="402"/>
    <col min="9987" max="9988" width="4.90625" style="402" customWidth="1"/>
    <col min="9989" max="10242" width="8.7265625" style="402"/>
    <col min="10243" max="10244" width="4.90625" style="402" customWidth="1"/>
    <col min="10245" max="10498" width="8.7265625" style="402"/>
    <col min="10499" max="10500" width="4.90625" style="402" customWidth="1"/>
    <col min="10501" max="10754" width="8.7265625" style="402"/>
    <col min="10755" max="10756" width="4.90625" style="402" customWidth="1"/>
    <col min="10757" max="11010" width="8.7265625" style="402"/>
    <col min="11011" max="11012" width="4.90625" style="402" customWidth="1"/>
    <col min="11013" max="11266" width="8.7265625" style="402"/>
    <col min="11267" max="11268" width="4.90625" style="402" customWidth="1"/>
    <col min="11269" max="11522" width="8.7265625" style="402"/>
    <col min="11523" max="11524" width="4.90625" style="402" customWidth="1"/>
    <col min="11525" max="11778" width="8.7265625" style="402"/>
    <col min="11779" max="11780" width="4.90625" style="402" customWidth="1"/>
    <col min="11781" max="12034" width="8.7265625" style="402"/>
    <col min="12035" max="12036" width="4.90625" style="402" customWidth="1"/>
    <col min="12037" max="12290" width="8.7265625" style="402"/>
    <col min="12291" max="12292" width="4.90625" style="402" customWidth="1"/>
    <col min="12293" max="12546" width="8.7265625" style="402"/>
    <col min="12547" max="12548" width="4.90625" style="402" customWidth="1"/>
    <col min="12549" max="12802" width="8.7265625" style="402"/>
    <col min="12803" max="12804" width="4.90625" style="402" customWidth="1"/>
    <col min="12805" max="13058" width="8.7265625" style="402"/>
    <col min="13059" max="13060" width="4.90625" style="402" customWidth="1"/>
    <col min="13061" max="13314" width="8.7265625" style="402"/>
    <col min="13315" max="13316" width="4.90625" style="402" customWidth="1"/>
    <col min="13317" max="13570" width="8.7265625" style="402"/>
    <col min="13571" max="13572" width="4.90625" style="402" customWidth="1"/>
    <col min="13573" max="13826" width="8.7265625" style="402"/>
    <col min="13827" max="13828" width="4.90625" style="402" customWidth="1"/>
    <col min="13829" max="14082" width="8.7265625" style="402"/>
    <col min="14083" max="14084" width="4.90625" style="402" customWidth="1"/>
    <col min="14085" max="14338" width="8.7265625" style="402"/>
    <col min="14339" max="14340" width="4.90625" style="402" customWidth="1"/>
    <col min="14341" max="14594" width="8.7265625" style="402"/>
    <col min="14595" max="14596" width="4.90625" style="402" customWidth="1"/>
    <col min="14597" max="14850" width="8.7265625" style="402"/>
    <col min="14851" max="14852" width="4.90625" style="402" customWidth="1"/>
    <col min="14853" max="15106" width="8.7265625" style="402"/>
    <col min="15107" max="15108" width="4.90625" style="402" customWidth="1"/>
    <col min="15109" max="15362" width="8.7265625" style="402"/>
    <col min="15363" max="15364" width="4.90625" style="402" customWidth="1"/>
    <col min="15365" max="15618" width="8.7265625" style="402"/>
    <col min="15619" max="15620" width="4.90625" style="402" customWidth="1"/>
    <col min="15621" max="15874" width="8.7265625" style="402"/>
    <col min="15875" max="15876" width="4.90625" style="402" customWidth="1"/>
    <col min="15877" max="16130" width="8.7265625" style="402"/>
    <col min="16131" max="16132" width="4.90625" style="402" customWidth="1"/>
    <col min="16133" max="16384" width="8.7265625" style="402"/>
  </cols>
  <sheetData>
    <row r="1" spans="1:20" ht="21.75" customHeight="1">
      <c r="A1" s="62" t="s">
        <v>180</v>
      </c>
      <c r="B1" s="445"/>
      <c r="C1" s="445"/>
      <c r="D1" s="401"/>
      <c r="E1" s="401"/>
      <c r="F1" s="401"/>
      <c r="G1" s="446"/>
      <c r="H1" s="446"/>
      <c r="I1" s="401"/>
      <c r="J1" s="401"/>
      <c r="K1" s="401"/>
      <c r="L1" s="401"/>
      <c r="M1" s="401"/>
      <c r="N1" s="401"/>
    </row>
    <row r="2" spans="1:20" ht="18" customHeight="1">
      <c r="A2" s="403" t="s">
        <v>198</v>
      </c>
      <c r="N2" s="405" t="s">
        <v>182</v>
      </c>
      <c r="R2" s="448"/>
    </row>
    <row r="3" spans="1:20" ht="13.5" customHeight="1">
      <c r="A3" s="403"/>
      <c r="R3" s="448"/>
    </row>
    <row r="4" spans="1:20" ht="13.5" customHeight="1">
      <c r="A4" s="666" t="s">
        <v>1</v>
      </c>
      <c r="B4" s="667"/>
      <c r="C4" s="668"/>
      <c r="D4" s="641" t="s">
        <v>13</v>
      </c>
      <c r="E4" s="642"/>
      <c r="F4" s="642"/>
      <c r="G4" s="642"/>
      <c r="H4" s="642"/>
      <c r="I4" s="642"/>
      <c r="J4" s="642"/>
      <c r="K4" s="642"/>
      <c r="L4" s="642"/>
      <c r="M4" s="643"/>
      <c r="N4" s="449"/>
    </row>
    <row r="5" spans="1:20" s="454" customFormat="1" ht="13.5" customHeight="1">
      <c r="A5" s="669"/>
      <c r="B5" s="670"/>
      <c r="C5" s="671"/>
      <c r="D5" s="450" t="s">
        <v>199</v>
      </c>
      <c r="E5" s="451"/>
      <c r="F5" s="451"/>
      <c r="G5" s="663" t="s">
        <v>200</v>
      </c>
      <c r="H5" s="664"/>
      <c r="I5" s="664"/>
      <c r="J5" s="664"/>
      <c r="K5" s="664"/>
      <c r="L5" s="664"/>
      <c r="M5" s="665"/>
      <c r="N5" s="452"/>
      <c r="O5" s="453"/>
      <c r="P5" s="453"/>
      <c r="Q5" s="453"/>
      <c r="R5" s="453"/>
      <c r="S5" s="453"/>
      <c r="T5" s="453"/>
    </row>
    <row r="6" spans="1:20" ht="13.5" customHeight="1">
      <c r="A6" s="669"/>
      <c r="B6" s="670"/>
      <c r="C6" s="671"/>
      <c r="D6" s="658" t="s">
        <v>203</v>
      </c>
      <c r="E6" s="659"/>
      <c r="F6" s="654" t="s">
        <v>221</v>
      </c>
      <c r="G6" s="675" t="s">
        <v>201</v>
      </c>
      <c r="H6" s="677" t="s">
        <v>222</v>
      </c>
      <c r="I6" s="658" t="s">
        <v>207</v>
      </c>
      <c r="J6" s="659"/>
      <c r="K6" s="654" t="s">
        <v>208</v>
      </c>
      <c r="L6" s="654" t="s">
        <v>209</v>
      </c>
      <c r="M6" s="654" t="s">
        <v>221</v>
      </c>
    </row>
    <row r="7" spans="1:20" ht="13.5" customHeight="1">
      <c r="A7" s="669"/>
      <c r="B7" s="670"/>
      <c r="C7" s="671"/>
      <c r="D7" s="654" t="s">
        <v>210</v>
      </c>
      <c r="E7" s="654" t="s">
        <v>211</v>
      </c>
      <c r="F7" s="655"/>
      <c r="G7" s="676"/>
      <c r="H7" s="676"/>
      <c r="I7" s="654" t="s">
        <v>212</v>
      </c>
      <c r="J7" s="654" t="s">
        <v>213</v>
      </c>
      <c r="K7" s="655"/>
      <c r="L7" s="655"/>
      <c r="M7" s="655"/>
    </row>
    <row r="8" spans="1:20" ht="13.5" customHeight="1">
      <c r="A8" s="669"/>
      <c r="B8" s="670"/>
      <c r="C8" s="671"/>
      <c r="D8" s="655"/>
      <c r="E8" s="655"/>
      <c r="F8" s="655"/>
      <c r="G8" s="676"/>
      <c r="H8" s="676"/>
      <c r="I8" s="655"/>
      <c r="J8" s="655"/>
      <c r="K8" s="655"/>
      <c r="L8" s="655"/>
      <c r="M8" s="655"/>
    </row>
    <row r="9" spans="1:20" ht="13.5" customHeight="1">
      <c r="A9" s="672"/>
      <c r="B9" s="673"/>
      <c r="C9" s="674"/>
      <c r="D9" s="655"/>
      <c r="E9" s="655"/>
      <c r="F9" s="655"/>
      <c r="G9" s="676"/>
      <c r="H9" s="676"/>
      <c r="I9" s="655"/>
      <c r="J9" s="655"/>
      <c r="K9" s="655"/>
      <c r="L9" s="655"/>
      <c r="M9" s="655"/>
    </row>
    <row r="10" spans="1:20" ht="13.5" customHeight="1">
      <c r="A10" s="581" t="s">
        <v>2</v>
      </c>
      <c r="B10" s="581"/>
      <c r="C10" s="373" t="s">
        <v>3</v>
      </c>
      <c r="D10" s="375" t="s">
        <v>9</v>
      </c>
      <c r="E10" s="375" t="s">
        <v>9</v>
      </c>
      <c r="F10" s="375" t="s">
        <v>9</v>
      </c>
      <c r="G10" s="455" t="s">
        <v>4</v>
      </c>
      <c r="H10" s="455" t="s">
        <v>4</v>
      </c>
      <c r="I10" s="375" t="s">
        <v>9</v>
      </c>
      <c r="J10" s="375" t="s">
        <v>9</v>
      </c>
      <c r="K10" s="375" t="s">
        <v>4</v>
      </c>
      <c r="L10" s="375" t="s">
        <v>9</v>
      </c>
      <c r="M10" s="375" t="s">
        <v>9</v>
      </c>
    </row>
    <row r="11" spans="1:20" ht="13.5" hidden="1" customHeight="1">
      <c r="A11" s="456" t="s">
        <v>5</v>
      </c>
      <c r="B11" s="377">
        <v>25</v>
      </c>
      <c r="C11" s="381">
        <v>1950</v>
      </c>
      <c r="D11" s="457"/>
      <c r="E11" s="458">
        <v>42.5</v>
      </c>
      <c r="F11" s="458">
        <v>45.2</v>
      </c>
      <c r="G11" s="459"/>
      <c r="H11" s="459"/>
      <c r="I11" s="457"/>
      <c r="J11" s="458">
        <v>30.3</v>
      </c>
      <c r="K11" s="458"/>
      <c r="L11" s="458"/>
      <c r="M11" s="458">
        <v>44.9</v>
      </c>
    </row>
    <row r="12" spans="1:20" ht="13.5" hidden="1" customHeight="1">
      <c r="A12" s="460"/>
      <c r="B12" s="377">
        <v>26</v>
      </c>
      <c r="C12" s="378">
        <v>1951</v>
      </c>
      <c r="D12" s="461"/>
      <c r="E12" s="462">
        <v>45.6</v>
      </c>
      <c r="F12" s="462">
        <v>46.3</v>
      </c>
      <c r="G12" s="463"/>
      <c r="H12" s="463"/>
      <c r="I12" s="461"/>
      <c r="J12" s="462">
        <v>23.6</v>
      </c>
      <c r="K12" s="462"/>
      <c r="L12" s="462"/>
      <c r="M12" s="462">
        <v>46.3</v>
      </c>
    </row>
    <row r="13" spans="1:20" ht="13.5" hidden="1" customHeight="1">
      <c r="A13" s="460"/>
      <c r="B13" s="377">
        <v>27</v>
      </c>
      <c r="C13" s="381">
        <v>1952</v>
      </c>
      <c r="D13" s="461"/>
      <c r="E13" s="462">
        <v>47.6</v>
      </c>
      <c r="F13" s="462">
        <v>47.5</v>
      </c>
      <c r="G13" s="463"/>
      <c r="H13" s="463"/>
      <c r="I13" s="461"/>
      <c r="J13" s="462">
        <v>21.6</v>
      </c>
      <c r="K13" s="462"/>
      <c r="L13" s="462"/>
      <c r="M13" s="462">
        <v>49.6</v>
      </c>
    </row>
    <row r="14" spans="1:20" ht="13.5" hidden="1" customHeight="1">
      <c r="A14" s="460"/>
      <c r="B14" s="377">
        <v>28</v>
      </c>
      <c r="C14" s="378">
        <v>1953</v>
      </c>
      <c r="D14" s="461"/>
      <c r="E14" s="462">
        <v>48.3</v>
      </c>
      <c r="F14" s="462">
        <v>41.7</v>
      </c>
      <c r="G14" s="463"/>
      <c r="H14" s="463"/>
      <c r="I14" s="461"/>
      <c r="J14" s="462">
        <v>21.5</v>
      </c>
      <c r="K14" s="462"/>
      <c r="L14" s="462"/>
      <c r="M14" s="462">
        <v>49</v>
      </c>
    </row>
    <row r="15" spans="1:20" ht="13.5" hidden="1" customHeight="1">
      <c r="A15" s="460"/>
      <c r="B15" s="377">
        <v>29</v>
      </c>
      <c r="C15" s="381">
        <v>1954</v>
      </c>
      <c r="D15" s="461"/>
      <c r="E15" s="462">
        <v>50.9</v>
      </c>
      <c r="F15" s="462">
        <v>40</v>
      </c>
      <c r="G15" s="463"/>
      <c r="H15" s="463"/>
      <c r="I15" s="461"/>
      <c r="J15" s="462">
        <v>19.7</v>
      </c>
      <c r="K15" s="462"/>
      <c r="L15" s="462"/>
      <c r="M15" s="462">
        <v>48.5</v>
      </c>
    </row>
    <row r="16" spans="1:20" ht="13.5" hidden="1" customHeight="1">
      <c r="A16" s="460"/>
      <c r="B16" s="377">
        <v>30</v>
      </c>
      <c r="C16" s="378">
        <v>1955</v>
      </c>
      <c r="D16" s="461"/>
      <c r="E16" s="462">
        <v>51.5</v>
      </c>
      <c r="F16" s="462">
        <v>42</v>
      </c>
      <c r="G16" s="463"/>
      <c r="H16" s="463"/>
      <c r="I16" s="461"/>
      <c r="J16" s="462">
        <v>18.399999999999999</v>
      </c>
      <c r="K16" s="462"/>
      <c r="L16" s="462"/>
      <c r="M16" s="462">
        <v>47.6</v>
      </c>
    </row>
    <row r="17" spans="1:13" ht="13.5" hidden="1" customHeight="1">
      <c r="A17" s="460"/>
      <c r="B17" s="377">
        <v>31</v>
      </c>
      <c r="C17" s="381">
        <v>1956</v>
      </c>
      <c r="D17" s="461"/>
      <c r="E17" s="462">
        <v>51.3</v>
      </c>
      <c r="F17" s="462">
        <v>42.6</v>
      </c>
      <c r="G17" s="463"/>
      <c r="H17" s="463"/>
      <c r="I17" s="461"/>
      <c r="J17" s="462">
        <v>16</v>
      </c>
      <c r="K17" s="462"/>
      <c r="L17" s="462"/>
      <c r="M17" s="462">
        <v>51.7</v>
      </c>
    </row>
    <row r="18" spans="1:13" ht="13.5" hidden="1" customHeight="1">
      <c r="A18" s="460"/>
      <c r="B18" s="377">
        <v>32</v>
      </c>
      <c r="C18" s="378">
        <v>1957</v>
      </c>
      <c r="D18" s="461"/>
      <c r="E18" s="462">
        <v>51.4</v>
      </c>
      <c r="F18" s="462">
        <v>43.3</v>
      </c>
      <c r="G18" s="463"/>
      <c r="H18" s="463"/>
      <c r="I18" s="461"/>
      <c r="J18" s="462">
        <v>16.100000000000001</v>
      </c>
      <c r="K18" s="462"/>
      <c r="L18" s="462"/>
      <c r="M18" s="462">
        <v>58.4</v>
      </c>
    </row>
    <row r="19" spans="1:13" ht="13.5" hidden="1" customHeight="1">
      <c r="A19" s="460"/>
      <c r="B19" s="377">
        <v>33</v>
      </c>
      <c r="C19" s="381">
        <v>1958</v>
      </c>
      <c r="D19" s="461"/>
      <c r="E19" s="462">
        <v>53.7</v>
      </c>
      <c r="F19" s="462">
        <v>40.9</v>
      </c>
      <c r="G19" s="463"/>
      <c r="H19" s="463"/>
      <c r="I19" s="461"/>
      <c r="J19" s="462">
        <v>16.5</v>
      </c>
      <c r="K19" s="462"/>
      <c r="L19" s="462"/>
      <c r="M19" s="462">
        <v>57.6</v>
      </c>
    </row>
    <row r="20" spans="1:13" ht="13.5" hidden="1" customHeight="1">
      <c r="A20" s="460"/>
      <c r="B20" s="377">
        <v>34</v>
      </c>
      <c r="C20" s="378">
        <v>1959</v>
      </c>
      <c r="D20" s="461"/>
      <c r="E20" s="462">
        <v>55.4</v>
      </c>
      <c r="F20" s="462">
        <v>39.799999999999997</v>
      </c>
      <c r="G20" s="463"/>
      <c r="H20" s="463"/>
      <c r="I20" s="461"/>
      <c r="J20" s="462">
        <v>16.899999999999999</v>
      </c>
      <c r="K20" s="462"/>
      <c r="L20" s="462"/>
      <c r="M20" s="462">
        <v>58.1</v>
      </c>
    </row>
    <row r="21" spans="1:13" ht="13.5" hidden="1" customHeight="1">
      <c r="A21" s="460"/>
      <c r="B21" s="377">
        <v>35</v>
      </c>
      <c r="C21" s="381">
        <v>1960</v>
      </c>
      <c r="D21" s="461"/>
      <c r="E21" s="462">
        <v>57.7</v>
      </c>
      <c r="F21" s="462">
        <v>38.6</v>
      </c>
      <c r="G21" s="463"/>
      <c r="H21" s="463"/>
      <c r="I21" s="461"/>
      <c r="J21" s="462">
        <v>17.2</v>
      </c>
      <c r="K21" s="462"/>
      <c r="L21" s="462"/>
      <c r="M21" s="462">
        <v>61.3</v>
      </c>
    </row>
    <row r="22" spans="1:13" ht="13.5" hidden="1" customHeight="1">
      <c r="A22" s="460"/>
      <c r="B22" s="377">
        <v>36</v>
      </c>
      <c r="C22" s="378">
        <v>1961</v>
      </c>
      <c r="D22" s="461"/>
      <c r="E22" s="462">
        <v>62.3</v>
      </c>
      <c r="F22" s="462">
        <v>35.700000000000003</v>
      </c>
      <c r="G22" s="463"/>
      <c r="H22" s="463"/>
      <c r="I22" s="461"/>
      <c r="J22" s="462">
        <v>17.899999999999999</v>
      </c>
      <c r="K22" s="462"/>
      <c r="L22" s="462"/>
      <c r="M22" s="462">
        <v>64</v>
      </c>
    </row>
    <row r="23" spans="1:13" ht="13.5" hidden="1" customHeight="1">
      <c r="A23" s="460"/>
      <c r="B23" s="377">
        <v>37</v>
      </c>
      <c r="C23" s="381">
        <v>1962</v>
      </c>
      <c r="D23" s="461"/>
      <c r="E23" s="462">
        <v>64</v>
      </c>
      <c r="F23" s="462">
        <v>33.5</v>
      </c>
      <c r="G23" s="463"/>
      <c r="H23" s="463"/>
      <c r="I23" s="461"/>
      <c r="J23" s="462">
        <v>19.3</v>
      </c>
      <c r="K23" s="462"/>
      <c r="L23" s="462"/>
      <c r="M23" s="462">
        <v>63.9</v>
      </c>
    </row>
    <row r="24" spans="1:13" ht="13.5" hidden="1" customHeight="1">
      <c r="A24" s="460"/>
      <c r="B24" s="377">
        <v>38</v>
      </c>
      <c r="C24" s="378">
        <v>1963</v>
      </c>
      <c r="D24" s="461"/>
      <c r="E24" s="462">
        <v>66.8</v>
      </c>
      <c r="F24" s="462">
        <v>30.7</v>
      </c>
      <c r="G24" s="463"/>
      <c r="H24" s="463"/>
      <c r="I24" s="461"/>
      <c r="J24" s="462">
        <v>20.9</v>
      </c>
      <c r="K24" s="462"/>
      <c r="L24" s="462"/>
      <c r="M24" s="462">
        <v>63.4</v>
      </c>
    </row>
    <row r="25" spans="1:13" ht="13.5" hidden="1" customHeight="1">
      <c r="A25" s="460"/>
      <c r="B25" s="377">
        <v>39</v>
      </c>
      <c r="C25" s="381">
        <v>1964</v>
      </c>
      <c r="D25" s="461"/>
      <c r="E25" s="462">
        <v>69.3</v>
      </c>
      <c r="F25" s="462">
        <v>28.7</v>
      </c>
      <c r="G25" s="463"/>
      <c r="H25" s="463"/>
      <c r="I25" s="461"/>
      <c r="J25" s="462">
        <v>23.4</v>
      </c>
      <c r="K25" s="462"/>
      <c r="L25" s="462"/>
      <c r="M25" s="462">
        <v>63.9</v>
      </c>
    </row>
    <row r="26" spans="1:13" ht="13.5" hidden="1" customHeight="1">
      <c r="A26" s="460"/>
      <c r="B26" s="377">
        <v>40</v>
      </c>
      <c r="C26" s="378">
        <v>1965</v>
      </c>
      <c r="D26" s="461"/>
      <c r="E26" s="462">
        <v>70.7</v>
      </c>
      <c r="F26" s="462">
        <v>26.5</v>
      </c>
      <c r="G26" s="463"/>
      <c r="H26" s="463"/>
      <c r="I26" s="461"/>
      <c r="J26" s="462">
        <v>25.4</v>
      </c>
      <c r="K26" s="462"/>
      <c r="L26" s="462"/>
      <c r="M26" s="462">
        <v>60.4</v>
      </c>
    </row>
    <row r="27" spans="1:13" ht="13.5" hidden="1" customHeight="1">
      <c r="A27" s="460"/>
      <c r="B27" s="377">
        <v>41</v>
      </c>
      <c r="C27" s="381">
        <v>1966</v>
      </c>
      <c r="D27" s="461"/>
      <c r="E27" s="462">
        <v>72.3</v>
      </c>
      <c r="F27" s="462">
        <v>24.5</v>
      </c>
      <c r="G27" s="463"/>
      <c r="H27" s="463"/>
      <c r="I27" s="461"/>
      <c r="J27" s="462">
        <v>24.5</v>
      </c>
      <c r="K27" s="462"/>
      <c r="L27" s="462"/>
      <c r="M27" s="462">
        <v>58</v>
      </c>
    </row>
    <row r="28" spans="1:13" ht="13.5" hidden="1" customHeight="1">
      <c r="A28" s="460"/>
      <c r="B28" s="377">
        <v>42</v>
      </c>
      <c r="C28" s="378">
        <v>1967</v>
      </c>
      <c r="D28" s="461"/>
      <c r="E28" s="462">
        <v>74.5</v>
      </c>
      <c r="F28" s="462">
        <v>22.9</v>
      </c>
      <c r="G28" s="463"/>
      <c r="H28" s="463"/>
      <c r="I28" s="461"/>
      <c r="J28" s="462">
        <v>23.7</v>
      </c>
      <c r="K28" s="462"/>
      <c r="L28" s="462"/>
      <c r="M28" s="462">
        <v>58.7</v>
      </c>
    </row>
    <row r="29" spans="1:13" ht="13.5" hidden="1" customHeight="1">
      <c r="A29" s="460"/>
      <c r="B29" s="377">
        <v>43</v>
      </c>
      <c r="C29" s="381">
        <v>1968</v>
      </c>
      <c r="D29" s="461"/>
      <c r="E29" s="462">
        <v>76.8</v>
      </c>
      <c r="F29" s="462">
        <v>20.9</v>
      </c>
      <c r="G29" s="463"/>
      <c r="H29" s="463"/>
      <c r="I29" s="461"/>
      <c r="J29" s="462">
        <v>23.1</v>
      </c>
      <c r="K29" s="462"/>
      <c r="L29" s="462"/>
      <c r="M29" s="462">
        <v>58.9</v>
      </c>
    </row>
    <row r="30" spans="1:13" ht="13.5" hidden="1" customHeight="1">
      <c r="A30" s="460"/>
      <c r="B30" s="377">
        <v>44</v>
      </c>
      <c r="C30" s="378">
        <v>1969</v>
      </c>
      <c r="D30" s="461"/>
      <c r="E30" s="462">
        <v>79.400000000000006</v>
      </c>
      <c r="F30" s="462">
        <v>18.7</v>
      </c>
      <c r="G30" s="463"/>
      <c r="H30" s="463"/>
      <c r="I30" s="461"/>
      <c r="J30" s="462">
        <v>23.2</v>
      </c>
      <c r="K30" s="462"/>
      <c r="L30" s="462"/>
      <c r="M30" s="462">
        <v>58.9</v>
      </c>
    </row>
    <row r="31" spans="1:13" ht="13.5" hidden="1" customHeight="1">
      <c r="A31" s="460"/>
      <c r="B31" s="377">
        <v>45</v>
      </c>
      <c r="C31" s="381">
        <v>1970</v>
      </c>
      <c r="D31" s="461"/>
      <c r="E31" s="462">
        <v>82.1</v>
      </c>
      <c r="F31" s="462">
        <v>16.3</v>
      </c>
      <c r="G31" s="463"/>
      <c r="H31" s="463"/>
      <c r="I31" s="461"/>
      <c r="J31" s="462">
        <v>24.2</v>
      </c>
      <c r="K31" s="462"/>
      <c r="L31" s="462"/>
      <c r="M31" s="462">
        <v>58.2</v>
      </c>
    </row>
    <row r="32" spans="1:13" ht="13.5" hidden="1" customHeight="1">
      <c r="A32" s="460"/>
      <c r="B32" s="377">
        <v>46</v>
      </c>
      <c r="C32" s="378">
        <v>1971</v>
      </c>
      <c r="D32" s="461"/>
      <c r="E32" s="462">
        <v>85</v>
      </c>
      <c r="F32" s="462">
        <v>13.7</v>
      </c>
      <c r="G32" s="463"/>
      <c r="H32" s="463"/>
      <c r="I32" s="461"/>
      <c r="J32" s="462">
        <v>26.8</v>
      </c>
      <c r="K32" s="462"/>
      <c r="L32" s="462"/>
      <c r="M32" s="462">
        <v>55.9</v>
      </c>
    </row>
    <row r="33" spans="1:13" ht="13.5" hidden="1" customHeight="1">
      <c r="A33" s="460"/>
      <c r="B33" s="377">
        <v>47</v>
      </c>
      <c r="C33" s="381">
        <v>1972</v>
      </c>
      <c r="D33" s="461"/>
      <c r="E33" s="462">
        <v>87.2</v>
      </c>
      <c r="F33" s="462">
        <v>11.5</v>
      </c>
      <c r="G33" s="463"/>
      <c r="H33" s="463"/>
      <c r="I33" s="461"/>
      <c r="J33" s="462">
        <v>29.2</v>
      </c>
      <c r="K33" s="462"/>
      <c r="L33" s="462"/>
      <c r="M33" s="462">
        <v>53</v>
      </c>
    </row>
    <row r="34" spans="1:13" ht="13.5" hidden="1" customHeight="1">
      <c r="A34" s="460"/>
      <c r="B34" s="377">
        <v>48</v>
      </c>
      <c r="C34" s="378">
        <v>1973</v>
      </c>
      <c r="D34" s="461"/>
      <c r="E34" s="462">
        <v>89.4</v>
      </c>
      <c r="F34" s="462">
        <v>9.4</v>
      </c>
      <c r="G34" s="463"/>
      <c r="H34" s="463"/>
      <c r="I34" s="461"/>
      <c r="J34" s="462">
        <v>31.2</v>
      </c>
      <c r="K34" s="462"/>
      <c r="L34" s="462"/>
      <c r="M34" s="462">
        <v>50.4</v>
      </c>
    </row>
    <row r="35" spans="1:13" ht="13.5" hidden="1" customHeight="1">
      <c r="A35" s="460"/>
      <c r="B35" s="377">
        <v>49</v>
      </c>
      <c r="C35" s="381">
        <v>1974</v>
      </c>
      <c r="D35" s="461"/>
      <c r="E35" s="462">
        <v>90.8</v>
      </c>
      <c r="F35" s="462">
        <v>7.7</v>
      </c>
      <c r="G35" s="463"/>
      <c r="H35" s="463"/>
      <c r="I35" s="461"/>
      <c r="J35" s="462">
        <v>32.200000000000003</v>
      </c>
      <c r="K35" s="462"/>
      <c r="L35" s="462"/>
      <c r="M35" s="462">
        <v>48</v>
      </c>
    </row>
    <row r="36" spans="1:13" ht="13.5" hidden="1" customHeight="1">
      <c r="A36" s="460"/>
      <c r="B36" s="377">
        <v>50</v>
      </c>
      <c r="C36" s="378">
        <v>1975</v>
      </c>
      <c r="D36" s="461"/>
      <c r="E36" s="462">
        <v>91.9</v>
      </c>
      <c r="F36" s="462">
        <v>5.9</v>
      </c>
      <c r="G36" s="463"/>
      <c r="H36" s="463"/>
      <c r="I36" s="461"/>
      <c r="J36" s="462">
        <v>34.200000000000003</v>
      </c>
      <c r="K36" s="462"/>
      <c r="L36" s="462"/>
      <c r="M36" s="462">
        <v>44.6</v>
      </c>
    </row>
    <row r="37" spans="1:13" ht="13.5" hidden="1" customHeight="1">
      <c r="A37" s="460"/>
      <c r="B37" s="377">
        <v>51</v>
      </c>
      <c r="C37" s="381">
        <v>1976</v>
      </c>
      <c r="D37" s="461"/>
      <c r="E37" s="462">
        <v>92.6</v>
      </c>
      <c r="F37" s="462">
        <v>5.2</v>
      </c>
      <c r="G37" s="463"/>
      <c r="H37" s="463"/>
      <c r="I37" s="461"/>
      <c r="J37" s="462">
        <v>33.9</v>
      </c>
      <c r="K37" s="462"/>
      <c r="L37" s="462"/>
      <c r="M37" s="462">
        <v>42.2</v>
      </c>
    </row>
    <row r="38" spans="1:13" ht="13.5" hidden="1" customHeight="1">
      <c r="A38" s="460"/>
      <c r="B38" s="377">
        <v>52</v>
      </c>
      <c r="C38" s="378">
        <v>1977</v>
      </c>
      <c r="D38" s="461"/>
      <c r="E38" s="462">
        <v>93.1</v>
      </c>
      <c r="F38" s="462">
        <v>4.8</v>
      </c>
      <c r="G38" s="463"/>
      <c r="H38" s="463"/>
      <c r="I38" s="461"/>
      <c r="J38" s="462">
        <v>33.200000000000003</v>
      </c>
      <c r="K38" s="462"/>
      <c r="L38" s="462"/>
      <c r="M38" s="462">
        <v>42.5</v>
      </c>
    </row>
    <row r="39" spans="1:13" ht="13.5" hidden="1" customHeight="1">
      <c r="A39" s="460"/>
      <c r="B39" s="377">
        <v>53</v>
      </c>
      <c r="C39" s="381">
        <v>1978</v>
      </c>
      <c r="D39" s="461"/>
      <c r="E39" s="462">
        <v>93.5</v>
      </c>
      <c r="F39" s="462">
        <v>4.4000000000000004</v>
      </c>
      <c r="G39" s="463"/>
      <c r="H39" s="463"/>
      <c r="I39" s="461"/>
      <c r="J39" s="462">
        <v>32.799999999999997</v>
      </c>
      <c r="K39" s="462"/>
      <c r="L39" s="462"/>
      <c r="M39" s="462">
        <v>42.8</v>
      </c>
    </row>
    <row r="40" spans="1:13" ht="13.5" hidden="1" customHeight="1">
      <c r="A40" s="460"/>
      <c r="B40" s="377">
        <v>54</v>
      </c>
      <c r="C40" s="378">
        <v>1979</v>
      </c>
      <c r="D40" s="461"/>
      <c r="E40" s="462">
        <v>94</v>
      </c>
      <c r="F40" s="462">
        <v>4</v>
      </c>
      <c r="G40" s="463"/>
      <c r="H40" s="463"/>
      <c r="I40" s="461"/>
      <c r="J40" s="462">
        <v>31.9</v>
      </c>
      <c r="K40" s="462"/>
      <c r="L40" s="462"/>
      <c r="M40" s="462">
        <v>42.7</v>
      </c>
    </row>
    <row r="41" spans="1:13" ht="13.5" hidden="1" customHeight="1">
      <c r="A41" s="460"/>
      <c r="B41" s="377">
        <v>55</v>
      </c>
      <c r="C41" s="381">
        <v>1980</v>
      </c>
      <c r="D41" s="461"/>
      <c r="E41" s="462">
        <v>94.2</v>
      </c>
      <c r="F41" s="462">
        <v>3.9</v>
      </c>
      <c r="G41" s="463"/>
      <c r="H41" s="463"/>
      <c r="I41" s="461"/>
      <c r="J41" s="462">
        <v>31.9</v>
      </c>
      <c r="K41" s="462"/>
      <c r="L41" s="462"/>
      <c r="M41" s="462">
        <v>42.9</v>
      </c>
    </row>
    <row r="42" spans="1:13" ht="13.5" hidden="1" customHeight="1">
      <c r="A42" s="460"/>
      <c r="B42" s="377">
        <v>56</v>
      </c>
      <c r="C42" s="378">
        <v>1981</v>
      </c>
      <c r="D42" s="461"/>
      <c r="E42" s="462">
        <v>94.3</v>
      </c>
      <c r="F42" s="462">
        <v>3.9</v>
      </c>
      <c r="G42" s="463"/>
      <c r="H42" s="463"/>
      <c r="I42" s="461"/>
      <c r="J42" s="462">
        <v>31.4</v>
      </c>
      <c r="K42" s="462"/>
      <c r="L42" s="462"/>
      <c r="M42" s="462">
        <v>43.1</v>
      </c>
    </row>
    <row r="43" spans="1:13" ht="13.5" hidden="1" customHeight="1">
      <c r="A43" s="460"/>
      <c r="B43" s="377">
        <v>57</v>
      </c>
      <c r="C43" s="381">
        <v>1982</v>
      </c>
      <c r="D43" s="461"/>
      <c r="E43" s="462">
        <v>94.3</v>
      </c>
      <c r="F43" s="462">
        <v>4</v>
      </c>
      <c r="G43" s="463"/>
      <c r="H43" s="463"/>
      <c r="I43" s="461"/>
      <c r="J43" s="462">
        <v>30.9</v>
      </c>
      <c r="K43" s="462"/>
      <c r="L43" s="462"/>
      <c r="M43" s="462">
        <v>42.9</v>
      </c>
    </row>
    <row r="44" spans="1:13" ht="13.5" hidden="1" customHeight="1">
      <c r="A44" s="460"/>
      <c r="B44" s="377">
        <v>58</v>
      </c>
      <c r="C44" s="378">
        <v>1983</v>
      </c>
      <c r="D44" s="461"/>
      <c r="E44" s="462">
        <v>94</v>
      </c>
      <c r="F44" s="462">
        <v>3.9</v>
      </c>
      <c r="G44" s="463"/>
      <c r="H44" s="463"/>
      <c r="I44" s="461"/>
      <c r="J44" s="462">
        <v>30.1</v>
      </c>
      <c r="K44" s="462"/>
      <c r="L44" s="462"/>
      <c r="M44" s="462">
        <v>41.5</v>
      </c>
    </row>
    <row r="45" spans="1:13" ht="13.5" hidden="1" customHeight="1">
      <c r="A45" s="460"/>
      <c r="B45" s="377">
        <v>59</v>
      </c>
      <c r="C45" s="381">
        <v>1984</v>
      </c>
      <c r="D45" s="462">
        <v>94.1</v>
      </c>
      <c r="E45" s="462">
        <v>93.9</v>
      </c>
      <c r="F45" s="462">
        <v>3.8</v>
      </c>
      <c r="G45" s="463"/>
      <c r="H45" s="463"/>
      <c r="I45" s="462">
        <v>29.6</v>
      </c>
      <c r="J45" s="462">
        <v>29.6</v>
      </c>
      <c r="K45" s="462"/>
      <c r="L45" s="462"/>
      <c r="M45" s="462">
        <v>41</v>
      </c>
    </row>
    <row r="46" spans="1:13" ht="13.5" hidden="1" customHeight="1">
      <c r="A46" s="460"/>
      <c r="B46" s="377">
        <v>60</v>
      </c>
      <c r="C46" s="378">
        <v>1985</v>
      </c>
      <c r="D46" s="462">
        <v>94.1</v>
      </c>
      <c r="E46" s="462">
        <v>93.8</v>
      </c>
      <c r="F46" s="462">
        <v>3.7</v>
      </c>
      <c r="G46" s="463"/>
      <c r="H46" s="463"/>
      <c r="I46" s="462">
        <v>30.5</v>
      </c>
      <c r="J46" s="462">
        <v>30.5</v>
      </c>
      <c r="K46" s="462"/>
      <c r="L46" s="462"/>
      <c r="M46" s="462">
        <v>41.1</v>
      </c>
    </row>
    <row r="47" spans="1:13" ht="13.5" hidden="1" customHeight="1">
      <c r="A47" s="460"/>
      <c r="B47" s="377">
        <v>61</v>
      </c>
      <c r="C47" s="381">
        <v>1986</v>
      </c>
      <c r="D47" s="462">
        <v>94.2</v>
      </c>
      <c r="E47" s="462">
        <v>93.8</v>
      </c>
      <c r="F47" s="462">
        <v>3.6</v>
      </c>
      <c r="G47" s="463"/>
      <c r="H47" s="463"/>
      <c r="I47" s="462">
        <v>30.3</v>
      </c>
      <c r="J47" s="462">
        <v>30.3</v>
      </c>
      <c r="K47" s="462"/>
      <c r="L47" s="462"/>
      <c r="M47" s="462">
        <v>39.5</v>
      </c>
    </row>
    <row r="48" spans="1:13" ht="13.5" hidden="1" customHeight="1">
      <c r="A48" s="460"/>
      <c r="B48" s="377">
        <v>62</v>
      </c>
      <c r="C48" s="378">
        <v>1987</v>
      </c>
      <c r="D48" s="462">
        <v>94.3</v>
      </c>
      <c r="E48" s="462">
        <v>93.9</v>
      </c>
      <c r="F48" s="462">
        <v>3.1</v>
      </c>
      <c r="G48" s="463"/>
      <c r="H48" s="463"/>
      <c r="I48" s="462">
        <v>31</v>
      </c>
      <c r="J48" s="462">
        <v>31</v>
      </c>
      <c r="K48" s="462"/>
      <c r="L48" s="462"/>
      <c r="M48" s="462">
        <v>36.6</v>
      </c>
    </row>
    <row r="49" spans="1:16" ht="13.5" hidden="1" customHeight="1">
      <c r="A49" s="460"/>
      <c r="B49" s="377">
        <v>63</v>
      </c>
      <c r="C49" s="381">
        <v>1988</v>
      </c>
      <c r="D49" s="462">
        <v>94.5</v>
      </c>
      <c r="E49" s="462">
        <v>94.1</v>
      </c>
      <c r="F49" s="462">
        <v>3</v>
      </c>
      <c r="G49" s="463"/>
      <c r="H49" s="463"/>
      <c r="I49" s="462">
        <v>30.9</v>
      </c>
      <c r="J49" s="462">
        <v>30.9</v>
      </c>
      <c r="K49" s="462"/>
      <c r="L49" s="462"/>
      <c r="M49" s="462">
        <v>35.9</v>
      </c>
    </row>
    <row r="50" spans="1:16" ht="13.5" customHeight="1">
      <c r="A50" s="464" t="s">
        <v>6</v>
      </c>
      <c r="B50" s="377">
        <v>1</v>
      </c>
      <c r="C50" s="378">
        <v>1989</v>
      </c>
      <c r="D50" s="462">
        <v>94.7</v>
      </c>
      <c r="E50" s="462">
        <v>94.1</v>
      </c>
      <c r="F50" s="462">
        <v>2.9</v>
      </c>
      <c r="G50" s="463">
        <v>1700789</v>
      </c>
      <c r="H50" s="463">
        <v>521396</v>
      </c>
      <c r="I50" s="465">
        <v>30.7</v>
      </c>
      <c r="J50" s="465">
        <v>30.6</v>
      </c>
      <c r="K50" s="463"/>
      <c r="L50" s="465">
        <f>K50/G50*100</f>
        <v>0</v>
      </c>
      <c r="M50" s="465">
        <v>35.6</v>
      </c>
      <c r="O50" s="466"/>
      <c r="P50" s="467"/>
    </row>
    <row r="51" spans="1:16" ht="13.5" customHeight="1">
      <c r="A51" s="460"/>
      <c r="B51" s="377">
        <v>2</v>
      </c>
      <c r="C51" s="381">
        <v>1990</v>
      </c>
      <c r="D51" s="462">
        <v>95.1</v>
      </c>
      <c r="E51" s="462">
        <v>94.4</v>
      </c>
      <c r="F51" s="462">
        <v>2.8</v>
      </c>
      <c r="G51" s="463">
        <v>1766917</v>
      </c>
      <c r="H51" s="463">
        <v>539953</v>
      </c>
      <c r="I51" s="465">
        <v>30.6</v>
      </c>
      <c r="J51" s="465">
        <v>30.5</v>
      </c>
      <c r="K51" s="463"/>
      <c r="L51" s="465">
        <f>K51/G51*100</f>
        <v>0</v>
      </c>
      <c r="M51" s="465">
        <v>35.200000000000003</v>
      </c>
      <c r="O51" s="466"/>
      <c r="P51" s="467"/>
    </row>
    <row r="52" spans="1:16" ht="13.5" customHeight="1">
      <c r="A52" s="460"/>
      <c r="B52" s="377">
        <v>3</v>
      </c>
      <c r="C52" s="378">
        <v>1991</v>
      </c>
      <c r="D52" s="462">
        <v>95.4</v>
      </c>
      <c r="E52" s="462">
        <v>94.6</v>
      </c>
      <c r="F52" s="462">
        <v>2.6</v>
      </c>
      <c r="G52" s="463">
        <v>1803221</v>
      </c>
      <c r="H52" s="463">
        <v>571340</v>
      </c>
      <c r="I52" s="465">
        <v>31.7</v>
      </c>
      <c r="J52" s="465">
        <v>31.6</v>
      </c>
      <c r="K52" s="463">
        <v>281995</v>
      </c>
      <c r="L52" s="465">
        <f>K52/G52*100</f>
        <v>15.638404832241863</v>
      </c>
      <c r="M52" s="465">
        <v>34.4</v>
      </c>
      <c r="O52" s="466"/>
      <c r="P52" s="467"/>
    </row>
    <row r="53" spans="1:16" ht="13.5" customHeight="1">
      <c r="A53" s="460"/>
      <c r="B53" s="377">
        <v>4</v>
      </c>
      <c r="C53" s="381">
        <v>1992</v>
      </c>
      <c r="D53" s="462">
        <v>95.9</v>
      </c>
      <c r="E53" s="462">
        <v>95</v>
      </c>
      <c r="F53" s="462">
        <v>2.2999999999999998</v>
      </c>
      <c r="G53" s="463">
        <v>1807175</v>
      </c>
      <c r="H53" s="463">
        <v>591520</v>
      </c>
      <c r="I53" s="465">
        <v>32.700000000000003</v>
      </c>
      <c r="J53" s="465">
        <v>32.700000000000003</v>
      </c>
      <c r="K53" s="463">
        <v>296249</v>
      </c>
      <c r="L53" s="465">
        <f t="shared" ref="L53:L57" si="0">K53/G53*100</f>
        <v>16.39293372252272</v>
      </c>
      <c r="M53" s="465">
        <v>33.1</v>
      </c>
      <c r="O53" s="466"/>
      <c r="P53" s="467"/>
    </row>
    <row r="54" spans="1:16" ht="13.5" customHeight="1">
      <c r="A54" s="460"/>
      <c r="B54" s="377">
        <v>5</v>
      </c>
      <c r="C54" s="378">
        <v>1993</v>
      </c>
      <c r="D54" s="462">
        <v>96.2</v>
      </c>
      <c r="E54" s="462">
        <v>95.3</v>
      </c>
      <c r="F54" s="462">
        <v>2</v>
      </c>
      <c r="G54" s="463">
        <v>1755338</v>
      </c>
      <c r="H54" s="463">
        <v>606304</v>
      </c>
      <c r="I54" s="465">
        <v>34.5</v>
      </c>
      <c r="J54" s="465">
        <v>34.5</v>
      </c>
      <c r="K54" s="463">
        <v>290517</v>
      </c>
      <c r="L54" s="465">
        <f t="shared" si="0"/>
        <v>16.550487712338022</v>
      </c>
      <c r="M54" s="465">
        <v>30.5</v>
      </c>
      <c r="O54" s="466"/>
      <c r="P54" s="467"/>
    </row>
    <row r="55" spans="1:16" ht="13.5" customHeight="1">
      <c r="A55" s="460"/>
      <c r="B55" s="377">
        <v>6</v>
      </c>
      <c r="C55" s="381">
        <v>1994</v>
      </c>
      <c r="D55" s="462">
        <v>96.5</v>
      </c>
      <c r="E55" s="462">
        <v>95.7</v>
      </c>
      <c r="F55" s="462">
        <v>1.7</v>
      </c>
      <c r="G55" s="463">
        <v>1658949</v>
      </c>
      <c r="H55" s="463">
        <v>598959</v>
      </c>
      <c r="I55" s="465">
        <v>36.1</v>
      </c>
      <c r="J55" s="465">
        <v>36</v>
      </c>
      <c r="K55" s="463">
        <v>275562</v>
      </c>
      <c r="L55" s="465">
        <f t="shared" si="0"/>
        <v>16.610637216695633</v>
      </c>
      <c r="M55" s="465">
        <v>27.7</v>
      </c>
      <c r="O55" s="466"/>
      <c r="P55" s="467"/>
    </row>
    <row r="56" spans="1:16" ht="13.5" customHeight="1">
      <c r="A56" s="460"/>
      <c r="B56" s="377">
        <v>7</v>
      </c>
      <c r="C56" s="378">
        <v>1995</v>
      </c>
      <c r="D56" s="462">
        <v>96.7</v>
      </c>
      <c r="E56" s="462">
        <v>95.8</v>
      </c>
      <c r="F56" s="462">
        <v>1.5</v>
      </c>
      <c r="G56" s="463">
        <v>1590720</v>
      </c>
      <c r="H56" s="463">
        <v>597986</v>
      </c>
      <c r="I56" s="465">
        <v>37.6</v>
      </c>
      <c r="J56" s="465">
        <v>37.5</v>
      </c>
      <c r="K56" s="463">
        <v>265892</v>
      </c>
      <c r="L56" s="465">
        <f t="shared" si="0"/>
        <v>16.715198149265742</v>
      </c>
      <c r="M56" s="465">
        <v>25.6</v>
      </c>
      <c r="O56" s="466"/>
      <c r="P56" s="467"/>
    </row>
    <row r="57" spans="1:16" ht="13.5" customHeight="1">
      <c r="A57" s="460"/>
      <c r="B57" s="377">
        <v>8</v>
      </c>
      <c r="C57" s="381">
        <v>1996</v>
      </c>
      <c r="D57" s="462">
        <v>96.8</v>
      </c>
      <c r="E57" s="462">
        <v>95.9</v>
      </c>
      <c r="F57" s="462">
        <v>1.4</v>
      </c>
      <c r="G57" s="463">
        <v>1554549</v>
      </c>
      <c r="H57" s="463">
        <v>605619</v>
      </c>
      <c r="I57" s="465">
        <v>39</v>
      </c>
      <c r="J57" s="465">
        <v>38.9</v>
      </c>
      <c r="K57" s="463">
        <v>262404</v>
      </c>
      <c r="L57" s="465">
        <f t="shared" si="0"/>
        <v>16.879750976006548</v>
      </c>
      <c r="M57" s="465">
        <v>24.3</v>
      </c>
      <c r="O57" s="466"/>
      <c r="P57" s="467"/>
    </row>
    <row r="58" spans="1:16" ht="13.5" customHeight="1">
      <c r="A58" s="460"/>
      <c r="B58" s="377">
        <v>9</v>
      </c>
      <c r="C58" s="378">
        <v>1997</v>
      </c>
      <c r="D58" s="462">
        <v>96.8</v>
      </c>
      <c r="E58" s="462">
        <v>95.9</v>
      </c>
      <c r="F58" s="462">
        <v>1.4</v>
      </c>
      <c r="G58" s="463">
        <v>1503748</v>
      </c>
      <c r="H58" s="463">
        <v>611431</v>
      </c>
      <c r="I58" s="465">
        <v>40.700000000000003</v>
      </c>
      <c r="J58" s="465">
        <v>40.6</v>
      </c>
      <c r="K58" s="463">
        <v>252998</v>
      </c>
      <c r="L58" s="465">
        <v>16.8</v>
      </c>
      <c r="M58" s="465">
        <v>23.5</v>
      </c>
      <c r="O58" s="466"/>
      <c r="P58" s="467"/>
    </row>
    <row r="59" spans="1:16" ht="13.5" customHeight="1">
      <c r="A59" s="460"/>
      <c r="B59" s="377">
        <v>10</v>
      </c>
      <c r="C59" s="381">
        <v>1998</v>
      </c>
      <c r="D59" s="462">
        <v>96.8</v>
      </c>
      <c r="E59" s="462">
        <v>95.9</v>
      </c>
      <c r="F59" s="462">
        <v>1.3</v>
      </c>
      <c r="G59" s="463">
        <v>1441061</v>
      </c>
      <c r="H59" s="463">
        <v>611841</v>
      </c>
      <c r="I59" s="465">
        <v>42.5</v>
      </c>
      <c r="J59" s="465">
        <v>42.4</v>
      </c>
      <c r="K59" s="463">
        <v>236841</v>
      </c>
      <c r="L59" s="465">
        <v>16.399999999999999</v>
      </c>
      <c r="M59" s="465">
        <v>22.7</v>
      </c>
      <c r="O59" s="466"/>
      <c r="P59" s="467"/>
    </row>
    <row r="60" spans="1:16" ht="13.5" customHeight="1">
      <c r="A60" s="460"/>
      <c r="B60" s="377">
        <v>11</v>
      </c>
      <c r="C60" s="378">
        <v>1999</v>
      </c>
      <c r="D60" s="462">
        <v>96.9</v>
      </c>
      <c r="E60" s="462">
        <v>95.8</v>
      </c>
      <c r="F60" s="462">
        <v>1.1000000000000001</v>
      </c>
      <c r="G60" s="463">
        <v>1362682</v>
      </c>
      <c r="H60" s="463">
        <v>602078</v>
      </c>
      <c r="I60" s="465">
        <v>44.2</v>
      </c>
      <c r="J60" s="465">
        <v>44.1</v>
      </c>
      <c r="K60" s="463">
        <v>228390</v>
      </c>
      <c r="L60" s="465">
        <v>16.8</v>
      </c>
      <c r="M60" s="465">
        <v>20.2</v>
      </c>
      <c r="O60" s="466"/>
      <c r="P60" s="467"/>
    </row>
    <row r="61" spans="1:16" ht="13.5" customHeight="1">
      <c r="A61" s="460"/>
      <c r="B61" s="377">
        <v>12</v>
      </c>
      <c r="C61" s="381">
        <v>2000</v>
      </c>
      <c r="D61" s="462">
        <v>97</v>
      </c>
      <c r="E61" s="462">
        <v>95.9</v>
      </c>
      <c r="F61" s="462">
        <v>1</v>
      </c>
      <c r="G61" s="463">
        <v>1328902</v>
      </c>
      <c r="H61" s="463">
        <v>599747</v>
      </c>
      <c r="I61" s="465">
        <v>45.1</v>
      </c>
      <c r="J61" s="465">
        <v>45.1</v>
      </c>
      <c r="K61" s="463">
        <v>228672</v>
      </c>
      <c r="L61" s="465">
        <v>17.2</v>
      </c>
      <c r="M61" s="465">
        <v>18.600000000000001</v>
      </c>
      <c r="O61" s="466"/>
      <c r="P61" s="467"/>
    </row>
    <row r="62" spans="1:16" ht="13.5" customHeight="1">
      <c r="A62" s="460"/>
      <c r="B62" s="377">
        <v>13</v>
      </c>
      <c r="C62" s="378">
        <v>2001</v>
      </c>
      <c r="D62" s="462">
        <v>96.9</v>
      </c>
      <c r="E62" s="462">
        <v>95.8</v>
      </c>
      <c r="F62" s="462">
        <v>1</v>
      </c>
      <c r="G62" s="463">
        <v>1326844</v>
      </c>
      <c r="H62" s="463">
        <v>598849</v>
      </c>
      <c r="I62" s="465">
        <v>45.1</v>
      </c>
      <c r="J62" s="465">
        <v>45.1</v>
      </c>
      <c r="K62" s="463">
        <v>232625</v>
      </c>
      <c r="L62" s="465">
        <v>17.5</v>
      </c>
      <c r="M62" s="465">
        <v>18.399999999999999</v>
      </c>
      <c r="O62" s="466"/>
      <c r="P62" s="467"/>
    </row>
    <row r="63" spans="1:16" ht="13.5" customHeight="1">
      <c r="A63" s="460"/>
      <c r="B63" s="377">
        <v>14</v>
      </c>
      <c r="C63" s="381">
        <v>2002</v>
      </c>
      <c r="D63" s="462">
        <v>97</v>
      </c>
      <c r="E63" s="462">
        <v>95.8</v>
      </c>
      <c r="F63" s="462">
        <v>0.9</v>
      </c>
      <c r="G63" s="463">
        <v>1314809</v>
      </c>
      <c r="H63" s="463">
        <v>589674</v>
      </c>
      <c r="I63" s="465">
        <v>44.8</v>
      </c>
      <c r="J63" s="465">
        <v>44.8</v>
      </c>
      <c r="K63" s="463">
        <v>236791</v>
      </c>
      <c r="L63" s="465">
        <v>18</v>
      </c>
      <c r="M63" s="465">
        <v>17.100000000000001</v>
      </c>
      <c r="O63" s="466"/>
      <c r="P63" s="467"/>
    </row>
    <row r="64" spans="1:16" ht="13.5" customHeight="1">
      <c r="A64" s="460"/>
      <c r="B64" s="377">
        <v>15</v>
      </c>
      <c r="C64" s="378">
        <v>2003</v>
      </c>
      <c r="D64" s="462">
        <v>97.3</v>
      </c>
      <c r="E64" s="462">
        <v>96.1</v>
      </c>
      <c r="F64" s="462">
        <v>0.8</v>
      </c>
      <c r="G64" s="463">
        <v>1281334</v>
      </c>
      <c r="H64" s="463">
        <v>571959</v>
      </c>
      <c r="I64" s="465">
        <v>44.6</v>
      </c>
      <c r="J64" s="465">
        <v>44.6</v>
      </c>
      <c r="K64" s="463">
        <v>241931</v>
      </c>
      <c r="L64" s="465">
        <v>18.899999999999999</v>
      </c>
      <c r="M64" s="465">
        <v>16.600000000000001</v>
      </c>
      <c r="O64" s="466"/>
      <c r="P64" s="467"/>
    </row>
    <row r="65" spans="1:16" ht="13.5" customHeight="1">
      <c r="A65" s="460"/>
      <c r="B65" s="377">
        <v>16</v>
      </c>
      <c r="C65" s="381">
        <v>2004</v>
      </c>
      <c r="D65" s="462">
        <v>97.479629816300914</v>
      </c>
      <c r="E65" s="462">
        <v>96.339099595174105</v>
      </c>
      <c r="F65" s="462">
        <v>0.7</v>
      </c>
      <c r="G65" s="463">
        <v>1235012</v>
      </c>
      <c r="H65" s="463">
        <v>559732</v>
      </c>
      <c r="I65" s="465">
        <v>45.33089110161054</v>
      </c>
      <c r="J65" s="465">
        <v>45.278280055881027</v>
      </c>
      <c r="K65" s="463">
        <v>237264</v>
      </c>
      <c r="L65" s="465">
        <v>19.2</v>
      </c>
      <c r="M65" s="465">
        <v>16.899999999999999</v>
      </c>
      <c r="O65" s="466"/>
      <c r="P65" s="467"/>
    </row>
    <row r="66" spans="1:16" ht="13.5" customHeight="1">
      <c r="A66" s="460"/>
      <c r="B66" s="377">
        <v>17</v>
      </c>
      <c r="C66" s="378">
        <v>2005</v>
      </c>
      <c r="D66" s="462">
        <v>97.638153196100006</v>
      </c>
      <c r="E66" s="462">
        <v>96.450152584600005</v>
      </c>
      <c r="F66" s="462">
        <v>0.70812536446999996</v>
      </c>
      <c r="G66" s="463">
        <v>1202738</v>
      </c>
      <c r="H66" s="463">
        <v>568336</v>
      </c>
      <c r="I66" s="465">
        <v>47.264452720100003</v>
      </c>
      <c r="J66" s="465">
        <v>47.212593216000002</v>
      </c>
      <c r="K66" s="463">
        <v>228858</v>
      </c>
      <c r="L66" s="465">
        <v>19</v>
      </c>
      <c r="M66" s="465">
        <v>17.355899622300001</v>
      </c>
      <c r="O66" s="466"/>
      <c r="P66" s="467"/>
    </row>
    <row r="67" spans="1:16" ht="13.5" customHeight="1">
      <c r="A67" s="460"/>
      <c r="B67" s="377">
        <v>18</v>
      </c>
      <c r="C67" s="378">
        <v>2006</v>
      </c>
      <c r="D67" s="462">
        <v>97.7</v>
      </c>
      <c r="E67" s="462">
        <v>96.5</v>
      </c>
      <c r="F67" s="462">
        <v>0.7</v>
      </c>
      <c r="G67" s="463">
        <v>1171501</v>
      </c>
      <c r="H67" s="463">
        <v>578094</v>
      </c>
      <c r="I67" s="465">
        <v>49.3</v>
      </c>
      <c r="J67" s="465">
        <v>49.3</v>
      </c>
      <c r="K67" s="463">
        <v>213096</v>
      </c>
      <c r="L67" s="465">
        <v>18.2</v>
      </c>
      <c r="M67" s="465">
        <v>18</v>
      </c>
      <c r="O67" s="466"/>
      <c r="P67" s="467"/>
    </row>
    <row r="68" spans="1:16" ht="13.5" customHeight="1">
      <c r="A68" s="460"/>
      <c r="B68" s="377">
        <v>19</v>
      </c>
      <c r="C68" s="378">
        <v>2007</v>
      </c>
      <c r="D68" s="462">
        <v>97.7</v>
      </c>
      <c r="E68" s="462">
        <v>96.4</v>
      </c>
      <c r="F68" s="462">
        <v>0.7</v>
      </c>
      <c r="G68" s="463">
        <v>1147159</v>
      </c>
      <c r="H68" s="463">
        <v>587393</v>
      </c>
      <c r="I68" s="465">
        <v>51.2</v>
      </c>
      <c r="J68" s="465">
        <v>51.2</v>
      </c>
      <c r="K68" s="463">
        <v>193074</v>
      </c>
      <c r="L68" s="465">
        <v>16.8</v>
      </c>
      <c r="M68" s="465">
        <v>18.5</v>
      </c>
      <c r="O68" s="466"/>
      <c r="P68" s="467"/>
    </row>
    <row r="69" spans="1:16" ht="13.5" customHeight="1">
      <c r="A69" s="460"/>
      <c r="B69" s="377">
        <v>20</v>
      </c>
      <c r="C69" s="378">
        <v>2008</v>
      </c>
      <c r="D69" s="462">
        <v>97.8</v>
      </c>
      <c r="E69" s="462">
        <v>96.4</v>
      </c>
      <c r="F69" s="462">
        <v>0.7</v>
      </c>
      <c r="G69" s="463">
        <v>1088170</v>
      </c>
      <c r="H69" s="463">
        <v>574990</v>
      </c>
      <c r="I69" s="465">
        <v>52.8</v>
      </c>
      <c r="J69" s="465">
        <v>52.8</v>
      </c>
      <c r="K69" s="463">
        <v>167010</v>
      </c>
      <c r="L69" s="465">
        <v>15.3</v>
      </c>
      <c r="M69" s="465">
        <v>19</v>
      </c>
      <c r="O69" s="466"/>
      <c r="P69" s="467"/>
    </row>
    <row r="70" spans="1:16" ht="13.5" customHeight="1">
      <c r="A70" s="460"/>
      <c r="B70" s="377">
        <v>21</v>
      </c>
      <c r="C70" s="378">
        <v>2009</v>
      </c>
      <c r="D70" s="462">
        <v>97.9</v>
      </c>
      <c r="E70" s="462">
        <v>96.3</v>
      </c>
      <c r="F70" s="462">
        <v>0.5</v>
      </c>
      <c r="G70" s="463">
        <v>1063581</v>
      </c>
      <c r="H70" s="463">
        <v>573037</v>
      </c>
      <c r="I70" s="465">
        <v>53.9</v>
      </c>
      <c r="J70" s="465">
        <v>53.8</v>
      </c>
      <c r="K70" s="463">
        <v>156221</v>
      </c>
      <c r="L70" s="465">
        <v>14.7</v>
      </c>
      <c r="M70" s="465">
        <v>18.2</v>
      </c>
      <c r="O70" s="466"/>
      <c r="P70" s="467"/>
    </row>
    <row r="71" spans="1:16" ht="13.5" customHeight="1">
      <c r="A71" s="460"/>
      <c r="B71" s="377">
        <v>22</v>
      </c>
      <c r="C71" s="378">
        <v>2010</v>
      </c>
      <c r="D71" s="462">
        <v>98</v>
      </c>
      <c r="E71" s="462">
        <v>96.3</v>
      </c>
      <c r="F71" s="462">
        <v>0.4</v>
      </c>
      <c r="G71" s="463">
        <v>1069129</v>
      </c>
      <c r="H71" s="463">
        <v>580578</v>
      </c>
      <c r="I71" s="465">
        <v>54.3</v>
      </c>
      <c r="J71" s="465">
        <v>54.3</v>
      </c>
      <c r="K71" s="468">
        <v>170182</v>
      </c>
      <c r="L71" s="469">
        <v>15.9</v>
      </c>
      <c r="M71" s="469">
        <v>15.8</v>
      </c>
      <c r="O71" s="466"/>
      <c r="P71" s="467"/>
    </row>
    <row r="72" spans="1:16" ht="13.5" customHeight="1">
      <c r="A72" s="460"/>
      <c r="B72" s="377">
        <v>23</v>
      </c>
      <c r="C72" s="378">
        <v>2011</v>
      </c>
      <c r="D72" s="462">
        <v>98.2</v>
      </c>
      <c r="E72" s="462">
        <v>96.4</v>
      </c>
      <c r="F72" s="462">
        <v>0.4</v>
      </c>
      <c r="G72" s="463">
        <v>1061564</v>
      </c>
      <c r="H72" s="463">
        <v>571797</v>
      </c>
      <c r="I72" s="465">
        <v>53.9</v>
      </c>
      <c r="J72" s="465">
        <v>53.8</v>
      </c>
      <c r="K72" s="468">
        <v>172032</v>
      </c>
      <c r="L72" s="469">
        <v>16.2</v>
      </c>
      <c r="M72" s="469">
        <v>16.3</v>
      </c>
      <c r="O72" s="466"/>
      <c r="P72" s="467"/>
    </row>
    <row r="73" spans="1:16" ht="13.5" customHeight="1">
      <c r="A73" s="460"/>
      <c r="B73" s="377">
        <v>24</v>
      </c>
      <c r="C73" s="378">
        <v>2012</v>
      </c>
      <c r="D73" s="462">
        <v>98.3</v>
      </c>
      <c r="E73" s="462">
        <v>96.5</v>
      </c>
      <c r="F73" s="462">
        <v>0.4</v>
      </c>
      <c r="G73" s="463">
        <v>1053180</v>
      </c>
      <c r="H73" s="463">
        <v>563450</v>
      </c>
      <c r="I73" s="465">
        <v>53.5</v>
      </c>
      <c r="J73" s="465">
        <v>53.5</v>
      </c>
      <c r="K73" s="468">
        <v>177207</v>
      </c>
      <c r="L73" s="469">
        <v>16.8</v>
      </c>
      <c r="M73" s="469">
        <v>16.8</v>
      </c>
      <c r="O73" s="466"/>
      <c r="P73" s="467"/>
    </row>
    <row r="74" spans="1:16" ht="13.5" customHeight="1">
      <c r="A74" s="460"/>
      <c r="B74" s="377">
        <v>25</v>
      </c>
      <c r="C74" s="378">
        <v>2013</v>
      </c>
      <c r="D74" s="462">
        <v>98.4</v>
      </c>
      <c r="E74" s="462">
        <v>96.5</v>
      </c>
      <c r="F74" s="462">
        <v>0.4</v>
      </c>
      <c r="G74" s="463">
        <v>1088124</v>
      </c>
      <c r="H74" s="463">
        <v>578554</v>
      </c>
      <c r="I74" s="465">
        <v>53.2</v>
      </c>
      <c r="J74" s="469">
        <v>53.1</v>
      </c>
      <c r="K74" s="468">
        <v>185378</v>
      </c>
      <c r="L74" s="469">
        <v>17</v>
      </c>
      <c r="M74" s="465">
        <v>17</v>
      </c>
      <c r="O74" s="466"/>
      <c r="P74" s="467"/>
    </row>
    <row r="75" spans="1:16" ht="13.5" customHeight="1">
      <c r="A75" s="460"/>
      <c r="B75" s="377">
        <v>26</v>
      </c>
      <c r="C75" s="378">
        <v>2014</v>
      </c>
      <c r="D75" s="462">
        <v>98.4</v>
      </c>
      <c r="E75" s="462">
        <v>96.5</v>
      </c>
      <c r="F75" s="470">
        <v>0.4</v>
      </c>
      <c r="G75" s="468">
        <v>1047392</v>
      </c>
      <c r="H75" s="468">
        <v>563268</v>
      </c>
      <c r="I75" s="465">
        <v>53.8</v>
      </c>
      <c r="J75" s="469">
        <v>53.7</v>
      </c>
      <c r="K75" s="468">
        <v>178530</v>
      </c>
      <c r="L75" s="469">
        <v>17</v>
      </c>
      <c r="M75" s="469">
        <v>17.5</v>
      </c>
      <c r="O75" s="466"/>
      <c r="P75" s="467"/>
    </row>
    <row r="76" spans="1:16" ht="13.5" customHeight="1">
      <c r="A76" s="460"/>
      <c r="B76" s="377">
        <v>27</v>
      </c>
      <c r="C76" s="378">
        <v>2015</v>
      </c>
      <c r="D76" s="471">
        <v>98.5</v>
      </c>
      <c r="E76" s="472">
        <v>96.6</v>
      </c>
      <c r="F76" s="473">
        <v>0.4</v>
      </c>
      <c r="G76" s="474">
        <v>1064376</v>
      </c>
      <c r="H76" s="474">
        <v>579938</v>
      </c>
      <c r="I76" s="475">
        <v>54.5</v>
      </c>
      <c r="J76" s="476">
        <v>54.4</v>
      </c>
      <c r="K76" s="477">
        <v>177827</v>
      </c>
      <c r="L76" s="478">
        <v>16.7</v>
      </c>
      <c r="M76" s="479">
        <v>17.8</v>
      </c>
      <c r="O76" s="466"/>
      <c r="P76" s="467"/>
    </row>
    <row r="77" spans="1:16" ht="13.5" customHeight="1">
      <c r="A77" s="460"/>
      <c r="B77" s="480">
        <v>28</v>
      </c>
      <c r="C77" s="378">
        <v>2016</v>
      </c>
      <c r="D77" s="471">
        <v>98.7</v>
      </c>
      <c r="E77" s="472">
        <v>96.6</v>
      </c>
      <c r="F77" s="481">
        <v>0.3</v>
      </c>
      <c r="G77" s="482">
        <v>1059266</v>
      </c>
      <c r="H77" s="482">
        <v>579738</v>
      </c>
      <c r="I77" s="483">
        <v>54.7</v>
      </c>
      <c r="J77" s="476">
        <v>54.7</v>
      </c>
      <c r="K77" s="484">
        <v>173396</v>
      </c>
      <c r="L77" s="476">
        <v>16.399999999999999</v>
      </c>
      <c r="M77" s="485">
        <v>17.899999999999999</v>
      </c>
      <c r="N77" s="460"/>
      <c r="O77" s="466"/>
      <c r="P77" s="467"/>
    </row>
    <row r="78" spans="1:16" ht="13.5" customHeight="1">
      <c r="A78" s="460"/>
      <c r="B78" s="480">
        <v>29</v>
      </c>
      <c r="C78" s="378">
        <v>2017</v>
      </c>
      <c r="D78" s="471">
        <v>98.8</v>
      </c>
      <c r="E78" s="472">
        <v>96.4</v>
      </c>
      <c r="F78" s="481">
        <v>0.3</v>
      </c>
      <c r="G78" s="482">
        <v>1069568</v>
      </c>
      <c r="H78" s="482">
        <v>585184</v>
      </c>
      <c r="I78" s="483">
        <v>54.7</v>
      </c>
      <c r="J78" s="476">
        <v>54.7</v>
      </c>
      <c r="K78" s="484">
        <v>173676</v>
      </c>
      <c r="L78" s="476">
        <v>16.2</v>
      </c>
      <c r="M78" s="485">
        <v>17.8</v>
      </c>
      <c r="N78" s="486"/>
      <c r="O78" s="466"/>
      <c r="P78" s="467"/>
    </row>
    <row r="79" spans="1:16" ht="13.5" customHeight="1">
      <c r="A79" s="460"/>
      <c r="B79" s="377">
        <v>30</v>
      </c>
      <c r="C79" s="378">
        <v>2018</v>
      </c>
      <c r="D79" s="471"/>
      <c r="E79" s="472"/>
      <c r="F79" s="481"/>
      <c r="G79" s="482">
        <v>1056378</v>
      </c>
      <c r="H79" s="482">
        <v>578041</v>
      </c>
      <c r="I79" s="475">
        <v>54.7</v>
      </c>
      <c r="J79" s="476">
        <v>54.7</v>
      </c>
      <c r="K79" s="484">
        <v>168782</v>
      </c>
      <c r="L79" s="476">
        <v>16</v>
      </c>
      <c r="M79" s="485">
        <v>17.600000000000001</v>
      </c>
      <c r="N79" s="486"/>
      <c r="O79" s="466"/>
      <c r="P79" s="467"/>
    </row>
    <row r="80" spans="1:16" ht="13.5" customHeight="1">
      <c r="A80" s="460" t="s">
        <v>7</v>
      </c>
      <c r="B80" s="377">
        <v>1</v>
      </c>
      <c r="C80" s="378">
        <v>2019</v>
      </c>
      <c r="D80" s="471"/>
      <c r="E80" s="472"/>
      <c r="F80" s="481"/>
      <c r="G80" s="482">
        <v>1050559</v>
      </c>
      <c r="H80" s="482">
        <v>574308</v>
      </c>
      <c r="I80" s="475">
        <v>54.666896000000001</v>
      </c>
      <c r="J80" s="476">
        <v>54.619397999999997</v>
      </c>
      <c r="K80" s="484">
        <v>172059</v>
      </c>
      <c r="L80" s="476">
        <v>16.377852000000001</v>
      </c>
      <c r="M80" s="485">
        <v>17.663263000000001</v>
      </c>
      <c r="N80" s="486"/>
      <c r="O80" s="466"/>
      <c r="P80" s="467"/>
    </row>
    <row r="81" spans="1:16" ht="13.5" customHeight="1">
      <c r="A81" s="460"/>
      <c r="B81" s="377">
        <v>2</v>
      </c>
      <c r="C81" s="378">
        <v>2020</v>
      </c>
      <c r="D81" s="471"/>
      <c r="E81" s="472"/>
      <c r="F81" s="481"/>
      <c r="G81" s="482">
        <v>1037284</v>
      </c>
      <c r="H81" s="482">
        <v>578341</v>
      </c>
      <c r="I81" s="475">
        <v>55.8</v>
      </c>
      <c r="J81" s="476">
        <v>55.7</v>
      </c>
      <c r="K81" s="484">
        <v>174822</v>
      </c>
      <c r="L81" s="476">
        <v>16.899999999999999</v>
      </c>
      <c r="M81" s="485">
        <v>17.399999999999999</v>
      </c>
      <c r="N81" s="486"/>
      <c r="O81" s="466"/>
      <c r="P81" s="467"/>
    </row>
    <row r="82" spans="1:16" ht="13.5" customHeight="1">
      <c r="A82" s="460"/>
      <c r="B82" s="377">
        <v>3</v>
      </c>
      <c r="C82" s="378">
        <v>2021</v>
      </c>
      <c r="D82" s="471"/>
      <c r="E82" s="472"/>
      <c r="F82" s="481"/>
      <c r="G82" s="482">
        <v>1012007</v>
      </c>
      <c r="H82" s="482">
        <v>580550</v>
      </c>
      <c r="I82" s="475">
        <v>57.4</v>
      </c>
      <c r="J82" s="476">
        <v>57.3</v>
      </c>
      <c r="K82" s="484">
        <v>175185</v>
      </c>
      <c r="L82" s="476">
        <v>17.3</v>
      </c>
      <c r="M82" s="485">
        <v>15.7</v>
      </c>
      <c r="N82" s="486"/>
      <c r="O82" s="466"/>
      <c r="P82" s="467"/>
    </row>
    <row r="83" spans="1:16" ht="13.5" customHeight="1">
      <c r="A83" s="460"/>
      <c r="B83" s="377">
        <v>4</v>
      </c>
      <c r="C83" s="378">
        <v>2022</v>
      </c>
      <c r="D83" s="471"/>
      <c r="E83" s="472"/>
      <c r="F83" s="481"/>
      <c r="G83" s="482">
        <v>990230</v>
      </c>
      <c r="H83" s="482">
        <v>588919</v>
      </c>
      <c r="I83" s="475">
        <v>59.5</v>
      </c>
      <c r="J83" s="476">
        <v>59.4</v>
      </c>
      <c r="K83" s="484">
        <v>165906</v>
      </c>
      <c r="L83" s="476">
        <v>16.8</v>
      </c>
      <c r="M83" s="485">
        <v>14.7</v>
      </c>
      <c r="N83" s="486"/>
      <c r="O83" s="466"/>
      <c r="P83" s="467"/>
    </row>
    <row r="84" spans="1:16" ht="13.5" customHeight="1">
      <c r="A84" s="460"/>
      <c r="B84" s="377">
        <v>5</v>
      </c>
      <c r="C84" s="378">
        <v>2023</v>
      </c>
      <c r="D84" s="471"/>
      <c r="E84" s="472"/>
      <c r="F84" s="481"/>
      <c r="G84" s="482">
        <v>962009</v>
      </c>
      <c r="H84" s="482">
        <v>584465</v>
      </c>
      <c r="I84" s="475">
        <v>60.8</v>
      </c>
      <c r="J84" s="476">
        <v>60.7</v>
      </c>
      <c r="K84" s="484">
        <v>155916</v>
      </c>
      <c r="L84" s="476">
        <v>16.2</v>
      </c>
      <c r="M84" s="485">
        <v>14.2</v>
      </c>
      <c r="N84" s="486"/>
      <c r="O84" s="466"/>
      <c r="P84" s="467"/>
    </row>
    <row r="85" spans="1:16" ht="13.5" customHeight="1">
      <c r="A85" s="487"/>
      <c r="B85" s="396">
        <v>6</v>
      </c>
      <c r="C85" s="397">
        <v>2024</v>
      </c>
      <c r="D85" s="488"/>
      <c r="E85" s="489"/>
      <c r="F85" s="490"/>
      <c r="G85" s="491">
        <v>918850</v>
      </c>
      <c r="H85" s="491">
        <v>568729</v>
      </c>
      <c r="I85" s="492">
        <v>61.9</v>
      </c>
      <c r="J85" s="493">
        <v>61.8</v>
      </c>
      <c r="K85" s="494">
        <v>142468</v>
      </c>
      <c r="L85" s="493">
        <v>15.5</v>
      </c>
      <c r="M85" s="495">
        <v>14</v>
      </c>
      <c r="N85" s="486"/>
      <c r="O85" s="466"/>
      <c r="P85" s="467"/>
    </row>
    <row r="86" spans="1:16" ht="13.5" customHeight="1">
      <c r="A86" s="496"/>
      <c r="B86" s="497"/>
      <c r="C86" s="497"/>
      <c r="D86" s="496"/>
      <c r="E86" s="496"/>
      <c r="F86" s="496"/>
      <c r="G86" s="498"/>
      <c r="H86" s="498"/>
      <c r="I86" s="496"/>
      <c r="J86" s="496"/>
      <c r="K86" s="496"/>
      <c r="L86" s="496"/>
      <c r="M86" s="496"/>
      <c r="O86" s="466"/>
      <c r="P86" s="467"/>
    </row>
    <row r="87" spans="1:16" ht="13.5" customHeight="1">
      <c r="A87" s="442" t="s">
        <v>190</v>
      </c>
    </row>
    <row r="88" spans="1:16" ht="13.5" customHeight="1">
      <c r="A88" s="442" t="s">
        <v>219</v>
      </c>
    </row>
    <row r="89" spans="1:16" ht="13.5" customHeight="1">
      <c r="A89" s="61" t="s">
        <v>220</v>
      </c>
      <c r="B89" s="402"/>
    </row>
  </sheetData>
  <mergeCells count="16">
    <mergeCell ref="A10:B10"/>
    <mergeCell ref="A4:C9"/>
    <mergeCell ref="D4:M4"/>
    <mergeCell ref="G5:M5"/>
    <mergeCell ref="D6:E6"/>
    <mergeCell ref="F6:F9"/>
    <mergeCell ref="G6:G9"/>
    <mergeCell ref="H6:H9"/>
    <mergeCell ref="I6:J6"/>
    <mergeCell ref="K6:K9"/>
    <mergeCell ref="L6:L9"/>
    <mergeCell ref="M6:M9"/>
    <mergeCell ref="D7:D9"/>
    <mergeCell ref="E7:E9"/>
    <mergeCell ref="I7:I9"/>
    <mergeCell ref="J7:J9"/>
  </mergeCells>
  <phoneticPr fontId="3"/>
  <printOptions horizontalCentered="1"/>
  <pageMargins left="0.78740157480314965" right="0.78740157480314965" top="0.98425196850393704" bottom="0.19685039370078741" header="0.51181102362204722" footer="0.51181102362204722"/>
  <pageSetup paperSize="9" scale="9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120" zoomScaleNormal="90" zoomScaleSheetLayoutView="120" workbookViewId="0">
      <pane ySplit="7" topLeftCell="A8" activePane="bottomLeft" state="frozen"/>
      <selection pane="bottomLeft"/>
    </sheetView>
  </sheetViews>
  <sheetFormatPr defaultColWidth="9" defaultRowHeight="13"/>
  <cols>
    <col min="1" max="2" width="4.90625" style="39" customWidth="1"/>
    <col min="3" max="3" width="9.08984375" style="39" bestFit="1" customWidth="1"/>
    <col min="4" max="5" width="9" style="122" customWidth="1"/>
    <col min="6" max="6" width="6.6328125" style="122" customWidth="1"/>
    <col min="7" max="8" width="9" style="122" customWidth="1"/>
    <col min="9" max="9" width="6.6328125" style="122" customWidth="1"/>
    <col min="10" max="11" width="10.08984375" style="122" customWidth="1"/>
    <col min="12" max="12" width="6.6328125" style="122" customWidth="1"/>
    <col min="13" max="13" width="4.54296875" style="39" customWidth="1"/>
    <col min="14" max="16384" width="9" style="39"/>
  </cols>
  <sheetData>
    <row r="1" spans="1:12" ht="21.75" customHeight="1">
      <c r="A1" s="36" t="s">
        <v>225</v>
      </c>
      <c r="B1" s="37"/>
      <c r="C1" s="37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" customHeight="1">
      <c r="A2" s="40" t="s">
        <v>226</v>
      </c>
      <c r="L2" s="499" t="s">
        <v>0</v>
      </c>
    </row>
    <row r="4" spans="1:12">
      <c r="A4" s="581" t="s">
        <v>1</v>
      </c>
      <c r="B4" s="581"/>
      <c r="C4" s="581"/>
      <c r="D4" s="581" t="s">
        <v>12</v>
      </c>
      <c r="E4" s="581"/>
      <c r="F4" s="581"/>
      <c r="G4" s="581" t="s">
        <v>21</v>
      </c>
      <c r="H4" s="581"/>
      <c r="I4" s="581"/>
      <c r="J4" s="581" t="s">
        <v>13</v>
      </c>
      <c r="K4" s="581"/>
      <c r="L4" s="581"/>
    </row>
    <row r="5" spans="1:12">
      <c r="A5" s="581"/>
      <c r="B5" s="581"/>
      <c r="C5" s="606"/>
      <c r="D5" s="610" t="s">
        <v>227</v>
      </c>
      <c r="E5" s="610" t="s">
        <v>228</v>
      </c>
      <c r="F5" s="610" t="s">
        <v>229</v>
      </c>
      <c r="G5" s="610" t="s">
        <v>227</v>
      </c>
      <c r="H5" s="610" t="s">
        <v>228</v>
      </c>
      <c r="I5" s="610" t="s">
        <v>229</v>
      </c>
      <c r="J5" s="610" t="s">
        <v>227</v>
      </c>
      <c r="K5" s="610" t="s">
        <v>228</v>
      </c>
      <c r="L5" s="610" t="s">
        <v>229</v>
      </c>
    </row>
    <row r="6" spans="1:12">
      <c r="A6" s="581"/>
      <c r="B6" s="581"/>
      <c r="C6" s="606"/>
      <c r="D6" s="611"/>
      <c r="E6" s="611"/>
      <c r="F6" s="611"/>
      <c r="G6" s="611"/>
      <c r="H6" s="611"/>
      <c r="I6" s="611"/>
      <c r="J6" s="611"/>
      <c r="K6" s="611"/>
      <c r="L6" s="611"/>
    </row>
    <row r="7" spans="1:12" s="41" customFormat="1">
      <c r="A7" s="581" t="s">
        <v>2</v>
      </c>
      <c r="B7" s="581"/>
      <c r="C7" s="500" t="s">
        <v>3</v>
      </c>
      <c r="D7" s="84" t="s">
        <v>4</v>
      </c>
      <c r="E7" s="84" t="s">
        <v>4</v>
      </c>
      <c r="F7" s="84" t="s">
        <v>230</v>
      </c>
      <c r="G7" s="84" t="s">
        <v>4</v>
      </c>
      <c r="H7" s="84" t="s">
        <v>4</v>
      </c>
      <c r="I7" s="84" t="s">
        <v>230</v>
      </c>
      <c r="J7" s="84" t="s">
        <v>4</v>
      </c>
      <c r="K7" s="84" t="s">
        <v>4</v>
      </c>
      <c r="L7" s="84" t="s">
        <v>230</v>
      </c>
    </row>
    <row r="8" spans="1:12">
      <c r="A8" s="44" t="s">
        <v>6</v>
      </c>
      <c r="B8" s="85">
        <v>1</v>
      </c>
      <c r="C8" s="85">
        <v>1989</v>
      </c>
      <c r="D8" s="135">
        <v>15613</v>
      </c>
      <c r="E8" s="135">
        <v>9493</v>
      </c>
      <c r="F8" s="501">
        <v>1.64</v>
      </c>
      <c r="G8" s="502">
        <v>137815</v>
      </c>
      <c r="H8" s="502">
        <v>94331</v>
      </c>
      <c r="I8" s="503">
        <v>1.46</v>
      </c>
      <c r="J8" s="502">
        <v>1729624</v>
      </c>
      <c r="K8" s="502">
        <v>1383335</v>
      </c>
      <c r="L8" s="503">
        <v>1.25</v>
      </c>
    </row>
    <row r="9" spans="1:12">
      <c r="A9" s="44"/>
      <c r="B9" s="85">
        <v>2</v>
      </c>
      <c r="C9" s="85">
        <v>1990</v>
      </c>
      <c r="D9" s="135">
        <v>17408</v>
      </c>
      <c r="E9" s="135">
        <v>8576</v>
      </c>
      <c r="F9" s="501">
        <v>2.0299999999999998</v>
      </c>
      <c r="G9" s="502">
        <v>148957</v>
      </c>
      <c r="H9" s="502">
        <v>85697</v>
      </c>
      <c r="I9" s="503">
        <v>1.74</v>
      </c>
      <c r="J9" s="502">
        <v>1814807</v>
      </c>
      <c r="K9" s="502">
        <v>1294185</v>
      </c>
      <c r="L9" s="503">
        <v>1.4</v>
      </c>
    </row>
    <row r="10" spans="1:12">
      <c r="A10" s="44"/>
      <c r="B10" s="85">
        <v>3</v>
      </c>
      <c r="C10" s="85">
        <v>1991</v>
      </c>
      <c r="D10" s="135">
        <v>17052</v>
      </c>
      <c r="E10" s="135">
        <v>8318</v>
      </c>
      <c r="F10" s="501">
        <v>2.0499999999999998</v>
      </c>
      <c r="G10" s="502">
        <v>149540</v>
      </c>
      <c r="H10" s="502">
        <v>83399</v>
      </c>
      <c r="I10" s="503">
        <v>1.79</v>
      </c>
      <c r="J10" s="502">
        <v>1805631</v>
      </c>
      <c r="K10" s="502">
        <v>1290153</v>
      </c>
      <c r="L10" s="503">
        <v>1.4</v>
      </c>
    </row>
    <row r="11" spans="1:12">
      <c r="A11" s="44"/>
      <c r="B11" s="85">
        <v>4</v>
      </c>
      <c r="C11" s="85">
        <v>1992</v>
      </c>
      <c r="D11" s="135">
        <v>15271</v>
      </c>
      <c r="E11" s="135">
        <v>8744</v>
      </c>
      <c r="F11" s="501">
        <v>1.75</v>
      </c>
      <c r="G11" s="502">
        <v>135311</v>
      </c>
      <c r="H11" s="502">
        <v>88786</v>
      </c>
      <c r="I11" s="503">
        <v>1.52</v>
      </c>
      <c r="J11" s="502">
        <v>1553333</v>
      </c>
      <c r="K11" s="502">
        <v>1433026</v>
      </c>
      <c r="L11" s="503">
        <v>1.08</v>
      </c>
    </row>
    <row r="12" spans="1:12">
      <c r="A12" s="44"/>
      <c r="B12" s="85">
        <v>5</v>
      </c>
      <c r="C12" s="85">
        <v>1993</v>
      </c>
      <c r="D12" s="135">
        <v>13044</v>
      </c>
      <c r="E12" s="135">
        <v>9574</v>
      </c>
      <c r="F12" s="501">
        <v>1.36</v>
      </c>
      <c r="G12" s="502">
        <v>113885</v>
      </c>
      <c r="H12" s="502">
        <v>100209</v>
      </c>
      <c r="I12" s="503">
        <v>1.1399999999999999</v>
      </c>
      <c r="J12" s="502">
        <v>1275820</v>
      </c>
      <c r="K12" s="502">
        <v>1669074</v>
      </c>
      <c r="L12" s="503">
        <v>0.76</v>
      </c>
    </row>
    <row r="13" spans="1:12">
      <c r="A13" s="44"/>
      <c r="B13" s="85">
        <v>6</v>
      </c>
      <c r="C13" s="85">
        <v>1994</v>
      </c>
      <c r="D13" s="135">
        <v>13498</v>
      </c>
      <c r="E13" s="135">
        <v>10436</v>
      </c>
      <c r="F13" s="501">
        <v>1.29</v>
      </c>
      <c r="G13" s="502">
        <v>107322</v>
      </c>
      <c r="H13" s="502">
        <v>110435</v>
      </c>
      <c r="I13" s="503">
        <v>0.97</v>
      </c>
      <c r="J13" s="502">
        <v>1186463</v>
      </c>
      <c r="K13" s="502">
        <v>1848098</v>
      </c>
      <c r="L13" s="503">
        <v>0.64</v>
      </c>
    </row>
    <row r="14" spans="1:12">
      <c r="A14" s="44"/>
      <c r="B14" s="85">
        <v>7</v>
      </c>
      <c r="C14" s="85">
        <v>1995</v>
      </c>
      <c r="D14" s="135">
        <v>12596</v>
      </c>
      <c r="E14" s="135">
        <v>11143</v>
      </c>
      <c r="F14" s="501">
        <v>1.1299999999999999</v>
      </c>
      <c r="G14" s="502">
        <v>106040</v>
      </c>
      <c r="H14" s="502">
        <v>120056</v>
      </c>
      <c r="I14" s="503">
        <v>0.88</v>
      </c>
      <c r="J14" s="502">
        <v>1233449</v>
      </c>
      <c r="K14" s="502">
        <v>1954365</v>
      </c>
      <c r="L14" s="503">
        <v>0.63</v>
      </c>
    </row>
    <row r="15" spans="1:12">
      <c r="A15" s="44"/>
      <c r="B15" s="85">
        <v>8</v>
      </c>
      <c r="C15" s="85">
        <v>1996</v>
      </c>
      <c r="D15" s="135">
        <v>13587</v>
      </c>
      <c r="E15" s="135">
        <v>11776</v>
      </c>
      <c r="F15" s="501">
        <v>1.1499999999999999</v>
      </c>
      <c r="G15" s="502">
        <v>121819</v>
      </c>
      <c r="H15" s="502">
        <v>123348</v>
      </c>
      <c r="I15" s="503">
        <v>0.99</v>
      </c>
      <c r="J15" s="502">
        <v>1393689</v>
      </c>
      <c r="K15" s="502">
        <v>1980970</v>
      </c>
      <c r="L15" s="503">
        <v>0.7</v>
      </c>
    </row>
    <row r="16" spans="1:12">
      <c r="A16" s="44"/>
      <c r="B16" s="85">
        <v>9</v>
      </c>
      <c r="C16" s="85">
        <v>1997</v>
      </c>
      <c r="D16" s="135">
        <v>14284</v>
      </c>
      <c r="E16" s="135">
        <v>12346</v>
      </c>
      <c r="F16" s="501">
        <v>1.1599999999999999</v>
      </c>
      <c r="G16" s="502">
        <v>132490</v>
      </c>
      <c r="H16" s="502">
        <v>130005</v>
      </c>
      <c r="I16" s="503">
        <v>1.02</v>
      </c>
      <c r="J16" s="502">
        <v>1493094</v>
      </c>
      <c r="K16" s="502">
        <v>2070944</v>
      </c>
      <c r="L16" s="503">
        <v>0.72</v>
      </c>
    </row>
    <row r="17" spans="1:12">
      <c r="A17" s="44"/>
      <c r="B17" s="85">
        <v>10</v>
      </c>
      <c r="C17" s="85">
        <v>1998</v>
      </c>
      <c r="D17" s="135">
        <v>12138</v>
      </c>
      <c r="E17" s="135">
        <v>13311</v>
      </c>
      <c r="F17" s="501">
        <v>0.91</v>
      </c>
      <c r="G17" s="502">
        <v>110213</v>
      </c>
      <c r="H17" s="502">
        <v>147867</v>
      </c>
      <c r="I17" s="503">
        <v>0.75</v>
      </c>
      <c r="J17" s="502">
        <v>1265216</v>
      </c>
      <c r="K17" s="502">
        <v>2394818</v>
      </c>
      <c r="L17" s="503">
        <v>0.53</v>
      </c>
    </row>
    <row r="18" spans="1:12">
      <c r="A18" s="44"/>
      <c r="B18" s="85">
        <v>11</v>
      </c>
      <c r="C18" s="85">
        <v>1999</v>
      </c>
      <c r="D18" s="135">
        <v>10559</v>
      </c>
      <c r="E18" s="135">
        <v>13914</v>
      </c>
      <c r="F18" s="501">
        <v>0.76</v>
      </c>
      <c r="G18" s="502">
        <v>98422</v>
      </c>
      <c r="H18" s="502">
        <v>154268</v>
      </c>
      <c r="I18" s="503">
        <v>0.64</v>
      </c>
      <c r="J18" s="502">
        <v>1206889</v>
      </c>
      <c r="K18" s="502">
        <v>2529993</v>
      </c>
      <c r="L18" s="503">
        <v>0.48</v>
      </c>
    </row>
    <row r="19" spans="1:12">
      <c r="A19" s="44"/>
      <c r="B19" s="85">
        <v>12</v>
      </c>
      <c r="C19" s="85">
        <v>2000</v>
      </c>
      <c r="D19" s="135">
        <v>11505</v>
      </c>
      <c r="E19" s="135">
        <v>13925</v>
      </c>
      <c r="F19" s="501">
        <v>0.83</v>
      </c>
      <c r="G19" s="502">
        <v>111377</v>
      </c>
      <c r="H19" s="502">
        <v>154374</v>
      </c>
      <c r="I19" s="503">
        <v>0.72</v>
      </c>
      <c r="J19" s="502">
        <v>1472596</v>
      </c>
      <c r="K19" s="502">
        <v>2506804</v>
      </c>
      <c r="L19" s="503">
        <v>0.59</v>
      </c>
    </row>
    <row r="20" spans="1:12">
      <c r="A20" s="44"/>
      <c r="B20" s="85">
        <v>13</v>
      </c>
      <c r="C20" s="85">
        <v>2001</v>
      </c>
      <c r="D20" s="135">
        <v>10640</v>
      </c>
      <c r="E20" s="135">
        <v>14715</v>
      </c>
      <c r="F20" s="501">
        <v>0.72</v>
      </c>
      <c r="G20" s="502">
        <v>113736</v>
      </c>
      <c r="H20" s="502">
        <v>161384</v>
      </c>
      <c r="I20" s="503">
        <v>0.7</v>
      </c>
      <c r="J20" s="502">
        <v>1534182</v>
      </c>
      <c r="K20" s="502">
        <v>2597580</v>
      </c>
      <c r="L20" s="503">
        <v>0.59</v>
      </c>
    </row>
    <row r="21" spans="1:12">
      <c r="A21" s="44"/>
      <c r="B21" s="85">
        <v>14</v>
      </c>
      <c r="C21" s="85">
        <v>2002</v>
      </c>
      <c r="D21" s="135">
        <v>9584</v>
      </c>
      <c r="E21" s="135">
        <v>15682</v>
      </c>
      <c r="F21" s="501">
        <v>0.61</v>
      </c>
      <c r="G21" s="502">
        <v>110191</v>
      </c>
      <c r="H21" s="502">
        <v>167037</v>
      </c>
      <c r="I21" s="503">
        <v>0.66</v>
      </c>
      <c r="J21" s="502">
        <v>1486484</v>
      </c>
      <c r="K21" s="502">
        <v>2768427</v>
      </c>
      <c r="L21" s="503">
        <v>0.54</v>
      </c>
    </row>
    <row r="22" spans="1:12">
      <c r="A22" s="44"/>
      <c r="B22" s="85">
        <v>15</v>
      </c>
      <c r="C22" s="85">
        <v>2003</v>
      </c>
      <c r="D22" s="135">
        <v>9643</v>
      </c>
      <c r="E22" s="135">
        <v>14816</v>
      </c>
      <c r="F22" s="501">
        <v>0.65</v>
      </c>
      <c r="G22" s="502">
        <v>122162</v>
      </c>
      <c r="H22" s="502">
        <v>157004</v>
      </c>
      <c r="I22" s="503">
        <v>0.78</v>
      </c>
      <c r="J22" s="502">
        <v>1670065</v>
      </c>
      <c r="K22" s="502">
        <v>2596839</v>
      </c>
      <c r="L22" s="503">
        <v>0.64</v>
      </c>
    </row>
    <row r="23" spans="1:12">
      <c r="A23" s="44"/>
      <c r="B23" s="85">
        <v>16</v>
      </c>
      <c r="C23" s="85">
        <v>2004</v>
      </c>
      <c r="D23" s="135">
        <v>10132</v>
      </c>
      <c r="E23" s="135">
        <v>14445</v>
      </c>
      <c r="F23" s="501">
        <v>0.7</v>
      </c>
      <c r="G23" s="502">
        <v>138742</v>
      </c>
      <c r="H23" s="502">
        <v>144144</v>
      </c>
      <c r="I23" s="503">
        <v>0.96</v>
      </c>
      <c r="J23" s="502">
        <v>1956329</v>
      </c>
      <c r="K23" s="502">
        <v>2368771</v>
      </c>
      <c r="L23" s="503">
        <v>0.83</v>
      </c>
    </row>
    <row r="24" spans="1:12">
      <c r="A24" s="44"/>
      <c r="B24" s="85">
        <v>17</v>
      </c>
      <c r="C24" s="85">
        <v>2005</v>
      </c>
      <c r="D24" s="135">
        <v>11365</v>
      </c>
      <c r="E24" s="135">
        <v>14421</v>
      </c>
      <c r="F24" s="501">
        <v>0.79</v>
      </c>
      <c r="G24" s="502">
        <v>153407</v>
      </c>
      <c r="H24" s="502">
        <v>139910</v>
      </c>
      <c r="I24" s="503">
        <v>1.1000000000000001</v>
      </c>
      <c r="J24" s="502">
        <v>2163164</v>
      </c>
      <c r="K24" s="502">
        <v>2271675</v>
      </c>
      <c r="L24" s="503">
        <v>0.95</v>
      </c>
    </row>
    <row r="25" spans="1:12">
      <c r="A25" s="44"/>
      <c r="B25" s="85">
        <v>18</v>
      </c>
      <c r="C25" s="85">
        <v>2006</v>
      </c>
      <c r="D25" s="135">
        <v>12729</v>
      </c>
      <c r="E25" s="135">
        <v>14372</v>
      </c>
      <c r="F25" s="504">
        <v>0.89</v>
      </c>
      <c r="G25" s="135">
        <v>161613</v>
      </c>
      <c r="H25" s="135">
        <v>136352</v>
      </c>
      <c r="I25" s="504">
        <v>1.19</v>
      </c>
      <c r="J25" s="135">
        <v>2294833</v>
      </c>
      <c r="K25" s="135">
        <v>2164014</v>
      </c>
      <c r="L25" s="504">
        <v>1.06</v>
      </c>
    </row>
    <row r="26" spans="1:12">
      <c r="A26" s="44"/>
      <c r="B26" s="85">
        <v>19</v>
      </c>
      <c r="C26" s="85">
        <v>2007</v>
      </c>
      <c r="D26" s="135">
        <v>12863</v>
      </c>
      <c r="E26" s="135">
        <v>13992</v>
      </c>
      <c r="F26" s="504">
        <v>0.92</v>
      </c>
      <c r="G26" s="135">
        <v>152282</v>
      </c>
      <c r="H26" s="135">
        <v>131895</v>
      </c>
      <c r="I26" s="504">
        <v>1.1499999999999999</v>
      </c>
      <c r="J26" s="135">
        <v>2179802</v>
      </c>
      <c r="K26" s="135">
        <v>2094404</v>
      </c>
      <c r="L26" s="504">
        <v>1.04</v>
      </c>
    </row>
    <row r="27" spans="1:12">
      <c r="A27" s="44"/>
      <c r="B27" s="85">
        <v>20</v>
      </c>
      <c r="C27" s="85">
        <v>2008</v>
      </c>
      <c r="D27" s="135">
        <v>11891</v>
      </c>
      <c r="E27" s="135">
        <v>13786</v>
      </c>
      <c r="F27" s="504">
        <v>0.86</v>
      </c>
      <c r="G27" s="135">
        <v>133295</v>
      </c>
      <c r="H27" s="135">
        <v>131198</v>
      </c>
      <c r="I27" s="504">
        <v>1.02</v>
      </c>
      <c r="J27" s="135">
        <v>1831664</v>
      </c>
      <c r="K27" s="135">
        <v>2091492</v>
      </c>
      <c r="L27" s="504">
        <v>0.88</v>
      </c>
    </row>
    <row r="28" spans="1:12">
      <c r="A28" s="44"/>
      <c r="B28" s="85">
        <v>21</v>
      </c>
      <c r="C28" s="85">
        <v>2009</v>
      </c>
      <c r="D28" s="135">
        <v>9581</v>
      </c>
      <c r="E28" s="135">
        <v>15694</v>
      </c>
      <c r="F28" s="504">
        <v>0.61</v>
      </c>
      <c r="G28" s="135">
        <v>96440</v>
      </c>
      <c r="H28" s="135">
        <v>167509</v>
      </c>
      <c r="I28" s="504">
        <v>0.57999999999999996</v>
      </c>
      <c r="J28" s="135">
        <v>1308885</v>
      </c>
      <c r="K28" s="135">
        <v>2762480</v>
      </c>
      <c r="L28" s="504">
        <v>0.47</v>
      </c>
    </row>
    <row r="29" spans="1:12">
      <c r="A29" s="48"/>
      <c r="B29" s="85">
        <v>22</v>
      </c>
      <c r="C29" s="85">
        <v>2010</v>
      </c>
      <c r="D29" s="135">
        <v>10384</v>
      </c>
      <c r="E29" s="135">
        <v>14831</v>
      </c>
      <c r="F29" s="504">
        <v>0.7</v>
      </c>
      <c r="G29" s="135">
        <v>102141</v>
      </c>
      <c r="H29" s="135">
        <v>158394</v>
      </c>
      <c r="I29" s="504">
        <v>0.64</v>
      </c>
      <c r="J29" s="135">
        <v>1403634</v>
      </c>
      <c r="K29" s="135">
        <v>2705935</v>
      </c>
      <c r="L29" s="504">
        <v>0.52</v>
      </c>
    </row>
    <row r="30" spans="1:12">
      <c r="A30" s="48"/>
      <c r="B30" s="85">
        <v>23</v>
      </c>
      <c r="C30" s="85">
        <v>2011</v>
      </c>
      <c r="D30" s="135">
        <v>11979</v>
      </c>
      <c r="E30" s="135">
        <v>14136</v>
      </c>
      <c r="F30" s="504">
        <v>0.84741086587436332</v>
      </c>
      <c r="G30" s="135">
        <v>119929</v>
      </c>
      <c r="H30" s="135">
        <v>148615</v>
      </c>
      <c r="I30" s="504">
        <v>0.80697103253372804</v>
      </c>
      <c r="J30" s="135">
        <v>1674223</v>
      </c>
      <c r="K30" s="135">
        <v>2593291</v>
      </c>
      <c r="L30" s="504">
        <v>0.64559781374323211</v>
      </c>
    </row>
    <row r="31" spans="1:12">
      <c r="A31" s="48"/>
      <c r="B31" s="85">
        <v>24</v>
      </c>
      <c r="C31" s="85">
        <v>2012</v>
      </c>
      <c r="D31" s="135">
        <v>13224</v>
      </c>
      <c r="E31" s="135">
        <v>13874</v>
      </c>
      <c r="F31" s="504">
        <v>0.95</v>
      </c>
      <c r="G31" s="135">
        <v>134730</v>
      </c>
      <c r="H31" s="135">
        <v>147008</v>
      </c>
      <c r="I31" s="504">
        <v>0.92</v>
      </c>
      <c r="J31" s="135">
        <v>1938639</v>
      </c>
      <c r="K31" s="135">
        <v>2435686</v>
      </c>
      <c r="L31" s="504">
        <v>0.8</v>
      </c>
    </row>
    <row r="32" spans="1:12">
      <c r="A32" s="48"/>
      <c r="B32" s="85">
        <v>25</v>
      </c>
      <c r="C32" s="85">
        <v>2013</v>
      </c>
      <c r="D32" s="505">
        <v>13947</v>
      </c>
      <c r="E32" s="135">
        <v>13220</v>
      </c>
      <c r="F32" s="504">
        <v>1.05</v>
      </c>
      <c r="G32" s="135">
        <v>146896</v>
      </c>
      <c r="H32" s="135">
        <v>141259</v>
      </c>
      <c r="I32" s="504">
        <v>1.04</v>
      </c>
      <c r="J32" s="135">
        <v>2120933</v>
      </c>
      <c r="K32" s="135">
        <v>2292475</v>
      </c>
      <c r="L32" s="504">
        <v>0.93</v>
      </c>
    </row>
    <row r="33" spans="1:12">
      <c r="A33" s="48"/>
      <c r="B33" s="85">
        <v>26</v>
      </c>
      <c r="C33" s="85">
        <v>2014</v>
      </c>
      <c r="D33" s="505">
        <v>14713</v>
      </c>
      <c r="E33" s="505">
        <v>12435</v>
      </c>
      <c r="F33" s="504">
        <v>1.18</v>
      </c>
      <c r="G33" s="135">
        <v>159760</v>
      </c>
      <c r="H33" s="135">
        <v>130184</v>
      </c>
      <c r="I33" s="504">
        <v>1.23</v>
      </c>
      <c r="J33" s="135">
        <v>2276733</v>
      </c>
      <c r="K33" s="135">
        <v>2092574</v>
      </c>
      <c r="L33" s="504">
        <v>1.0900000000000001</v>
      </c>
    </row>
    <row r="34" spans="1:12">
      <c r="A34" s="48"/>
      <c r="B34" s="85">
        <v>27</v>
      </c>
      <c r="C34" s="85">
        <v>2015</v>
      </c>
      <c r="D34" s="135">
        <v>14817</v>
      </c>
      <c r="E34" s="505">
        <v>11975</v>
      </c>
      <c r="F34" s="504">
        <v>1.24</v>
      </c>
      <c r="G34" s="135">
        <v>167552</v>
      </c>
      <c r="H34" s="135">
        <v>122391</v>
      </c>
      <c r="I34" s="504">
        <v>1.37</v>
      </c>
      <c r="J34" s="135">
        <v>2373739</v>
      </c>
      <c r="K34" s="135">
        <v>1979477</v>
      </c>
      <c r="L34" s="504">
        <v>1.2</v>
      </c>
    </row>
    <row r="35" spans="1:12">
      <c r="A35" s="48"/>
      <c r="B35" s="85">
        <v>28</v>
      </c>
      <c r="C35" s="74">
        <v>2016</v>
      </c>
      <c r="D35" s="135">
        <v>16474</v>
      </c>
      <c r="E35" s="135">
        <v>11288</v>
      </c>
      <c r="F35" s="504">
        <v>1.46</v>
      </c>
      <c r="G35" s="135">
        <v>179300</v>
      </c>
      <c r="H35" s="135">
        <v>115040</v>
      </c>
      <c r="I35" s="504">
        <v>1.56</v>
      </c>
      <c r="J35" s="135">
        <v>2529959</v>
      </c>
      <c r="K35" s="135">
        <v>1865558</v>
      </c>
      <c r="L35" s="504">
        <v>1.36</v>
      </c>
    </row>
    <row r="36" spans="1:12">
      <c r="A36" s="48"/>
      <c r="B36" s="85">
        <v>29</v>
      </c>
      <c r="C36" s="74">
        <v>2017</v>
      </c>
      <c r="D36" s="135">
        <v>18106</v>
      </c>
      <c r="E36" s="135">
        <v>11240</v>
      </c>
      <c r="F36" s="504">
        <v>1.61</v>
      </c>
      <c r="G36" s="135">
        <v>190411</v>
      </c>
      <c r="H36" s="135">
        <v>111536</v>
      </c>
      <c r="I36" s="504">
        <v>1.71</v>
      </c>
      <c r="J36" s="135">
        <v>2696364</v>
      </c>
      <c r="K36" s="135">
        <v>1792673</v>
      </c>
      <c r="L36" s="504">
        <v>1.5</v>
      </c>
    </row>
    <row r="37" spans="1:12">
      <c r="A37" s="48"/>
      <c r="B37" s="85">
        <v>30</v>
      </c>
      <c r="C37" s="74">
        <v>2018</v>
      </c>
      <c r="D37" s="135">
        <v>18936</v>
      </c>
      <c r="E37" s="135">
        <v>10994</v>
      </c>
      <c r="F37" s="504">
        <v>1.72</v>
      </c>
      <c r="G37" s="135">
        <v>202515</v>
      </c>
      <c r="H37" s="135">
        <v>108166</v>
      </c>
      <c r="I37" s="504">
        <v>1.87</v>
      </c>
      <c r="J37" s="135">
        <v>2780227</v>
      </c>
      <c r="K37" s="135">
        <v>1724517</v>
      </c>
      <c r="L37" s="504">
        <v>1.61</v>
      </c>
    </row>
    <row r="38" spans="1:12">
      <c r="A38" s="118" t="s">
        <v>7</v>
      </c>
      <c r="B38" s="85">
        <v>1</v>
      </c>
      <c r="C38" s="74">
        <v>2019</v>
      </c>
      <c r="D38" s="135">
        <v>18821</v>
      </c>
      <c r="E38" s="135">
        <v>11063</v>
      </c>
      <c r="F38" s="504">
        <v>1.7</v>
      </c>
      <c r="G38" s="135">
        <v>201524</v>
      </c>
      <c r="H38" s="135">
        <v>106088</v>
      </c>
      <c r="I38" s="504">
        <v>1.9</v>
      </c>
      <c r="J38" s="135">
        <v>2736585</v>
      </c>
      <c r="K38" s="135">
        <v>1710001</v>
      </c>
      <c r="L38" s="504">
        <v>1.6</v>
      </c>
    </row>
    <row r="39" spans="1:12">
      <c r="A39" s="118"/>
      <c r="B39" s="85">
        <v>2</v>
      </c>
      <c r="C39" s="74">
        <v>2020</v>
      </c>
      <c r="D39" s="135">
        <v>16276</v>
      </c>
      <c r="E39" s="135">
        <v>11140</v>
      </c>
      <c r="F39" s="504">
        <v>1.46</v>
      </c>
      <c r="G39" s="135">
        <v>159295</v>
      </c>
      <c r="H39" s="135">
        <v>111194</v>
      </c>
      <c r="I39" s="504">
        <v>1.43</v>
      </c>
      <c r="J39" s="135">
        <v>2161104</v>
      </c>
      <c r="K39" s="135">
        <v>1827866</v>
      </c>
      <c r="L39" s="504">
        <v>1.18</v>
      </c>
    </row>
    <row r="40" spans="1:12">
      <c r="A40" s="118"/>
      <c r="B40" s="85">
        <v>3</v>
      </c>
      <c r="C40" s="74">
        <v>2021</v>
      </c>
      <c r="D40" s="135">
        <v>17117</v>
      </c>
      <c r="E40" s="135">
        <v>11511</v>
      </c>
      <c r="F40" s="504">
        <v>1.49</v>
      </c>
      <c r="G40" s="135">
        <f>159033</f>
        <v>159033</v>
      </c>
      <c r="H40" s="135">
        <v>116840</v>
      </c>
      <c r="I40" s="504">
        <v>1.36</v>
      </c>
      <c r="J40" s="135">
        <v>2195881</v>
      </c>
      <c r="K40" s="135">
        <v>1948626</v>
      </c>
      <c r="L40" s="504">
        <v>1.1299999999999999</v>
      </c>
    </row>
    <row r="41" spans="1:12">
      <c r="A41" s="118"/>
      <c r="B41" s="85">
        <v>4</v>
      </c>
      <c r="C41" s="74">
        <v>2022</v>
      </c>
      <c r="D41" s="135">
        <v>19343</v>
      </c>
      <c r="E41" s="135">
        <v>11357</v>
      </c>
      <c r="F41" s="504">
        <v>1.7</v>
      </c>
      <c r="G41" s="135">
        <v>178998</v>
      </c>
      <c r="H41" s="135">
        <v>115810</v>
      </c>
      <c r="I41" s="504">
        <v>1.55</v>
      </c>
      <c r="J41" s="135">
        <v>2473966</v>
      </c>
      <c r="K41" s="135">
        <v>1935621</v>
      </c>
      <c r="L41" s="504">
        <v>1.28</v>
      </c>
    </row>
    <row r="42" spans="1:12">
      <c r="A42" s="119"/>
      <c r="B42" s="120">
        <v>5</v>
      </c>
      <c r="C42" s="121">
        <v>2023</v>
      </c>
      <c r="D42" s="136">
        <v>18410</v>
      </c>
      <c r="E42" s="136">
        <v>11794</v>
      </c>
      <c r="F42" s="506">
        <v>1.56</v>
      </c>
      <c r="G42" s="136">
        <v>175994</v>
      </c>
      <c r="H42" s="136">
        <v>115016</v>
      </c>
      <c r="I42" s="506">
        <v>1.53</v>
      </c>
      <c r="J42" s="136">
        <v>2496403</v>
      </c>
      <c r="K42" s="136">
        <v>1909496</v>
      </c>
      <c r="L42" s="506">
        <v>1.31</v>
      </c>
    </row>
    <row r="43" spans="1:12">
      <c r="A43" s="131"/>
      <c r="B43" s="131"/>
      <c r="C43" s="131"/>
      <c r="D43" s="132"/>
      <c r="E43" s="132"/>
      <c r="F43" s="132"/>
      <c r="G43" s="132"/>
      <c r="H43" s="132"/>
      <c r="I43" s="132"/>
      <c r="J43" s="132"/>
      <c r="K43" s="132"/>
      <c r="L43" s="132"/>
    </row>
    <row r="44" spans="1:12">
      <c r="A44" s="59" t="s">
        <v>231</v>
      </c>
      <c r="F44" s="507"/>
      <c r="I44" s="507"/>
      <c r="L44" s="507"/>
    </row>
  </sheetData>
  <mergeCells count="14">
    <mergeCell ref="J5:J6"/>
    <mergeCell ref="K5:K6"/>
    <mergeCell ref="L5:L6"/>
    <mergeCell ref="A7:B7"/>
    <mergeCell ref="A4:C6"/>
    <mergeCell ref="D4:F4"/>
    <mergeCell ref="G4:I4"/>
    <mergeCell ref="J4:L4"/>
    <mergeCell ref="D5:D6"/>
    <mergeCell ref="E5:E6"/>
    <mergeCell ref="F5:F6"/>
    <mergeCell ref="G5:G6"/>
    <mergeCell ref="H5:H6"/>
    <mergeCell ref="I5:I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120" zoomScaleNormal="120" zoomScaleSheetLayoutView="120" workbookViewId="0">
      <pane ySplit="7" topLeftCell="A8" activePane="bottomLeft" state="frozen"/>
      <selection pane="bottomLeft"/>
    </sheetView>
  </sheetViews>
  <sheetFormatPr defaultColWidth="9" defaultRowHeight="13"/>
  <cols>
    <col min="1" max="2" width="4.90625" style="39" customWidth="1"/>
    <col min="3" max="3" width="9.08984375" style="39" bestFit="1" customWidth="1"/>
    <col min="4" max="5" width="9" style="122" customWidth="1"/>
    <col min="6" max="6" width="6.6328125" style="122" customWidth="1"/>
    <col min="7" max="8" width="9" style="122" customWidth="1"/>
    <col min="9" max="9" width="6.6328125" style="122" customWidth="1"/>
    <col min="10" max="11" width="10.08984375" style="122" customWidth="1"/>
    <col min="12" max="12" width="6.6328125" style="122" customWidth="1"/>
    <col min="13" max="16384" width="9" style="39"/>
  </cols>
  <sheetData>
    <row r="1" spans="1:12" ht="21.75" customHeight="1">
      <c r="A1" s="36" t="s">
        <v>225</v>
      </c>
      <c r="B1" s="37"/>
      <c r="C1" s="37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" customHeight="1">
      <c r="A2" s="40" t="s">
        <v>232</v>
      </c>
      <c r="L2" s="499" t="s">
        <v>0</v>
      </c>
    </row>
    <row r="4" spans="1:12">
      <c r="A4" s="581" t="s">
        <v>1</v>
      </c>
      <c r="B4" s="581"/>
      <c r="C4" s="581"/>
      <c r="D4" s="581" t="s">
        <v>12</v>
      </c>
      <c r="E4" s="581"/>
      <c r="F4" s="581"/>
      <c r="G4" s="581" t="s">
        <v>21</v>
      </c>
      <c r="H4" s="581"/>
      <c r="I4" s="581"/>
      <c r="J4" s="581" t="s">
        <v>13</v>
      </c>
      <c r="K4" s="581"/>
      <c r="L4" s="581"/>
    </row>
    <row r="5" spans="1:12" ht="13.5" customHeight="1">
      <c r="A5" s="581"/>
      <c r="B5" s="581"/>
      <c r="C5" s="606"/>
      <c r="D5" s="610" t="s">
        <v>227</v>
      </c>
      <c r="E5" s="610" t="s">
        <v>233</v>
      </c>
      <c r="F5" s="610" t="s">
        <v>234</v>
      </c>
      <c r="G5" s="610" t="s">
        <v>227</v>
      </c>
      <c r="H5" s="610" t="s">
        <v>233</v>
      </c>
      <c r="I5" s="610" t="s">
        <v>234</v>
      </c>
      <c r="J5" s="610" t="s">
        <v>227</v>
      </c>
      <c r="K5" s="610" t="s">
        <v>233</v>
      </c>
      <c r="L5" s="610" t="s">
        <v>234</v>
      </c>
    </row>
    <row r="6" spans="1:12">
      <c r="A6" s="581"/>
      <c r="B6" s="581"/>
      <c r="C6" s="606"/>
      <c r="D6" s="611"/>
      <c r="E6" s="611"/>
      <c r="F6" s="611"/>
      <c r="G6" s="611"/>
      <c r="H6" s="611"/>
      <c r="I6" s="611"/>
      <c r="J6" s="611"/>
      <c r="K6" s="611"/>
      <c r="L6" s="611"/>
    </row>
    <row r="7" spans="1:12" s="41" customFormat="1">
      <c r="A7" s="581" t="s">
        <v>2</v>
      </c>
      <c r="B7" s="581"/>
      <c r="C7" s="109" t="s">
        <v>3</v>
      </c>
      <c r="D7" s="84" t="s">
        <v>4</v>
      </c>
      <c r="E7" s="84" t="s">
        <v>4</v>
      </c>
      <c r="F7" s="84" t="s">
        <v>230</v>
      </c>
      <c r="G7" s="84" t="s">
        <v>4</v>
      </c>
      <c r="H7" s="84" t="s">
        <v>4</v>
      </c>
      <c r="I7" s="84" t="s">
        <v>230</v>
      </c>
      <c r="J7" s="84" t="s">
        <v>4</v>
      </c>
      <c r="K7" s="84" t="s">
        <v>4</v>
      </c>
      <c r="L7" s="84" t="s">
        <v>230</v>
      </c>
    </row>
    <row r="8" spans="1:12">
      <c r="A8" s="44" t="s">
        <v>6</v>
      </c>
      <c r="B8" s="85">
        <v>1</v>
      </c>
      <c r="C8" s="74">
        <v>1989</v>
      </c>
      <c r="D8" s="135">
        <v>5026</v>
      </c>
      <c r="E8" s="135">
        <v>2489</v>
      </c>
      <c r="F8" s="501">
        <v>2.02</v>
      </c>
      <c r="G8" s="502">
        <v>49596</v>
      </c>
      <c r="H8" s="502">
        <v>22070</v>
      </c>
      <c r="I8" s="503">
        <v>2.25</v>
      </c>
      <c r="J8" s="502">
        <v>618786</v>
      </c>
      <c r="K8" s="502">
        <v>333594</v>
      </c>
      <c r="L8" s="503">
        <v>1.85</v>
      </c>
    </row>
    <row r="9" spans="1:12">
      <c r="A9" s="44"/>
      <c r="B9" s="85">
        <v>2</v>
      </c>
      <c r="C9" s="74">
        <v>1990</v>
      </c>
      <c r="D9" s="135">
        <v>5251</v>
      </c>
      <c r="E9" s="135">
        <v>2237</v>
      </c>
      <c r="F9" s="501">
        <v>2.35</v>
      </c>
      <c r="G9" s="502">
        <v>52414</v>
      </c>
      <c r="H9" s="502">
        <v>20376</v>
      </c>
      <c r="I9" s="503">
        <v>2.57</v>
      </c>
      <c r="J9" s="502">
        <v>644640</v>
      </c>
      <c r="K9" s="502">
        <v>312101</v>
      </c>
      <c r="L9" s="503">
        <v>2.0699999999999998</v>
      </c>
    </row>
    <row r="10" spans="1:12">
      <c r="A10" s="44"/>
      <c r="B10" s="85">
        <v>3</v>
      </c>
      <c r="C10" s="74">
        <v>1991</v>
      </c>
      <c r="D10" s="135">
        <v>5145</v>
      </c>
      <c r="E10" s="135">
        <v>2136</v>
      </c>
      <c r="F10" s="501">
        <v>2.41</v>
      </c>
      <c r="G10" s="502">
        <v>52195</v>
      </c>
      <c r="H10" s="502">
        <v>19764</v>
      </c>
      <c r="I10" s="503">
        <v>2.64</v>
      </c>
      <c r="J10" s="502">
        <v>634760</v>
      </c>
      <c r="K10" s="502">
        <v>309727</v>
      </c>
      <c r="L10" s="503">
        <v>2.0499999999999998</v>
      </c>
    </row>
    <row r="11" spans="1:12">
      <c r="A11" s="44"/>
      <c r="B11" s="85">
        <v>4</v>
      </c>
      <c r="C11" s="74">
        <v>1992</v>
      </c>
      <c r="D11" s="135">
        <v>4534</v>
      </c>
      <c r="E11" s="135">
        <v>2179</v>
      </c>
      <c r="F11" s="501">
        <v>2.08</v>
      </c>
      <c r="G11" s="502">
        <v>47380</v>
      </c>
      <c r="H11" s="502">
        <v>21149</v>
      </c>
      <c r="I11" s="503">
        <v>2.2400000000000002</v>
      </c>
      <c r="J11" s="502">
        <v>554035</v>
      </c>
      <c r="K11" s="502">
        <v>344639</v>
      </c>
      <c r="L11" s="503">
        <v>1.61</v>
      </c>
    </row>
    <row r="12" spans="1:12">
      <c r="A12" s="44"/>
      <c r="B12" s="85">
        <v>5</v>
      </c>
      <c r="C12" s="74">
        <v>1993</v>
      </c>
      <c r="D12" s="135">
        <v>4063</v>
      </c>
      <c r="E12" s="135">
        <v>2288</v>
      </c>
      <c r="F12" s="501">
        <v>1.78</v>
      </c>
      <c r="G12" s="502">
        <v>41262</v>
      </c>
      <c r="H12" s="502">
        <v>23398</v>
      </c>
      <c r="I12" s="503">
        <v>1.76</v>
      </c>
      <c r="J12" s="502">
        <v>473149</v>
      </c>
      <c r="K12" s="502">
        <v>393990</v>
      </c>
      <c r="L12" s="503">
        <v>1.2</v>
      </c>
    </row>
    <row r="13" spans="1:12">
      <c r="A13" s="44"/>
      <c r="B13" s="85">
        <v>6</v>
      </c>
      <c r="C13" s="74">
        <v>1994</v>
      </c>
      <c r="D13" s="135">
        <v>4315</v>
      </c>
      <c r="E13" s="135">
        <v>2412</v>
      </c>
      <c r="F13" s="501">
        <v>1.79</v>
      </c>
      <c r="G13" s="502">
        <v>40072</v>
      </c>
      <c r="H13" s="502">
        <v>25476</v>
      </c>
      <c r="I13" s="503">
        <v>1.57</v>
      </c>
      <c r="J13" s="502">
        <v>455458</v>
      </c>
      <c r="K13" s="502">
        <v>422848</v>
      </c>
      <c r="L13" s="503">
        <v>1.08</v>
      </c>
    </row>
    <row r="14" spans="1:12">
      <c r="A14" s="44"/>
      <c r="B14" s="85">
        <v>7</v>
      </c>
      <c r="C14" s="74">
        <v>1995</v>
      </c>
      <c r="D14" s="135">
        <v>4209</v>
      </c>
      <c r="E14" s="135">
        <v>2624</v>
      </c>
      <c r="F14" s="501">
        <v>1.6</v>
      </c>
      <c r="G14" s="502">
        <v>39787</v>
      </c>
      <c r="H14" s="502">
        <v>27788</v>
      </c>
      <c r="I14" s="503">
        <v>1.43</v>
      </c>
      <c r="J14" s="502">
        <v>474457</v>
      </c>
      <c r="K14" s="502">
        <v>446981</v>
      </c>
      <c r="L14" s="503">
        <v>1.06</v>
      </c>
    </row>
    <row r="15" spans="1:12">
      <c r="A15" s="44"/>
      <c r="B15" s="85">
        <v>8</v>
      </c>
      <c r="C15" s="74">
        <v>1996</v>
      </c>
      <c r="D15" s="135">
        <v>4690</v>
      </c>
      <c r="E15" s="135">
        <v>2702</v>
      </c>
      <c r="F15" s="501">
        <v>1.74</v>
      </c>
      <c r="G15" s="502">
        <v>45799</v>
      </c>
      <c r="H15" s="502">
        <v>28074</v>
      </c>
      <c r="I15" s="503">
        <v>1.63</v>
      </c>
      <c r="J15" s="502">
        <v>530900</v>
      </c>
      <c r="K15" s="502">
        <v>444819</v>
      </c>
      <c r="L15" s="503">
        <v>1.19</v>
      </c>
    </row>
    <row r="16" spans="1:12">
      <c r="A16" s="44"/>
      <c r="B16" s="85">
        <v>9</v>
      </c>
      <c r="C16" s="74">
        <v>1997</v>
      </c>
      <c r="D16" s="135">
        <v>4840</v>
      </c>
      <c r="E16" s="135">
        <v>2859</v>
      </c>
      <c r="F16" s="501">
        <v>1.69</v>
      </c>
      <c r="G16" s="502">
        <v>48566</v>
      </c>
      <c r="H16" s="502">
        <v>29566</v>
      </c>
      <c r="I16" s="503">
        <v>1.64</v>
      </c>
      <c r="J16" s="502">
        <v>558569</v>
      </c>
      <c r="K16" s="502">
        <v>465576</v>
      </c>
      <c r="L16" s="503">
        <v>1.2</v>
      </c>
    </row>
    <row r="17" spans="1:12">
      <c r="A17" s="44"/>
      <c r="B17" s="85">
        <v>10</v>
      </c>
      <c r="C17" s="74">
        <v>1998</v>
      </c>
      <c r="D17" s="135">
        <v>4294</v>
      </c>
      <c r="E17" s="135">
        <v>3050</v>
      </c>
      <c r="F17" s="501">
        <v>1.41</v>
      </c>
      <c r="G17" s="502">
        <v>42012</v>
      </c>
      <c r="H17" s="502">
        <v>33343</v>
      </c>
      <c r="I17" s="503">
        <v>1.26</v>
      </c>
      <c r="J17" s="502">
        <v>492103</v>
      </c>
      <c r="K17" s="502">
        <v>537103</v>
      </c>
      <c r="L17" s="503">
        <v>0.92</v>
      </c>
    </row>
    <row r="18" spans="1:12">
      <c r="A18" s="44"/>
      <c r="B18" s="85">
        <v>11</v>
      </c>
      <c r="C18" s="74">
        <v>1999</v>
      </c>
      <c r="D18" s="135">
        <v>4134</v>
      </c>
      <c r="E18" s="135">
        <v>3069</v>
      </c>
      <c r="F18" s="501">
        <v>1.35</v>
      </c>
      <c r="G18" s="502">
        <v>39388</v>
      </c>
      <c r="H18" s="502">
        <v>34672</v>
      </c>
      <c r="I18" s="503">
        <v>1.1399999999999999</v>
      </c>
      <c r="J18" s="502">
        <v>488526</v>
      </c>
      <c r="K18" s="502">
        <v>559838</v>
      </c>
      <c r="L18" s="503">
        <v>0.87</v>
      </c>
    </row>
    <row r="19" spans="1:12">
      <c r="A19" s="44"/>
      <c r="B19" s="85">
        <v>12</v>
      </c>
      <c r="C19" s="74">
        <v>2000</v>
      </c>
      <c r="D19" s="135">
        <v>4492</v>
      </c>
      <c r="E19" s="135">
        <v>3150</v>
      </c>
      <c r="F19" s="501">
        <v>1.43</v>
      </c>
      <c r="G19" s="502">
        <v>44203</v>
      </c>
      <c r="H19" s="502">
        <v>34857</v>
      </c>
      <c r="I19" s="503">
        <v>1.27</v>
      </c>
      <c r="J19" s="502">
        <v>585928</v>
      </c>
      <c r="K19" s="502">
        <v>558524</v>
      </c>
      <c r="L19" s="503">
        <v>1.05</v>
      </c>
    </row>
    <row r="20" spans="1:12">
      <c r="A20" s="44"/>
      <c r="B20" s="85">
        <v>13</v>
      </c>
      <c r="C20" s="74">
        <v>2001</v>
      </c>
      <c r="D20" s="135">
        <v>4126</v>
      </c>
      <c r="E20" s="135">
        <v>3318</v>
      </c>
      <c r="F20" s="501">
        <v>1.24</v>
      </c>
      <c r="G20" s="502">
        <v>44271</v>
      </c>
      <c r="H20" s="502">
        <v>36782</v>
      </c>
      <c r="I20" s="503">
        <v>1.2</v>
      </c>
      <c r="J20" s="502">
        <v>594862</v>
      </c>
      <c r="K20" s="502">
        <v>586519</v>
      </c>
      <c r="L20" s="503">
        <v>1.01</v>
      </c>
    </row>
    <row r="21" spans="1:12">
      <c r="A21" s="44"/>
      <c r="B21" s="85">
        <v>14</v>
      </c>
      <c r="C21" s="74">
        <v>2002</v>
      </c>
      <c r="D21" s="135">
        <v>3894</v>
      </c>
      <c r="E21" s="135">
        <v>3580</v>
      </c>
      <c r="F21" s="501">
        <v>1.0900000000000001</v>
      </c>
      <c r="G21" s="502">
        <v>44276</v>
      </c>
      <c r="H21" s="502">
        <v>39197</v>
      </c>
      <c r="I21" s="503">
        <v>1.1299999999999999</v>
      </c>
      <c r="J21" s="502">
        <v>598482</v>
      </c>
      <c r="K21" s="502">
        <v>640696</v>
      </c>
      <c r="L21" s="503">
        <v>0.93</v>
      </c>
    </row>
    <row r="22" spans="1:12">
      <c r="A22" s="44"/>
      <c r="B22" s="85">
        <v>15</v>
      </c>
      <c r="C22" s="74">
        <v>2003</v>
      </c>
      <c r="D22" s="135">
        <v>4052</v>
      </c>
      <c r="E22" s="135">
        <v>3623</v>
      </c>
      <c r="F22" s="501">
        <v>1.1200000000000001</v>
      </c>
      <c r="G22" s="502">
        <v>48932</v>
      </c>
      <c r="H22" s="502">
        <v>38376</v>
      </c>
      <c r="I22" s="503">
        <v>1.28</v>
      </c>
      <c r="J22" s="502">
        <v>670144</v>
      </c>
      <c r="K22" s="502">
        <v>625114</v>
      </c>
      <c r="L22" s="503">
        <v>1.07</v>
      </c>
    </row>
    <row r="23" spans="1:12">
      <c r="A23" s="44"/>
      <c r="B23" s="85">
        <v>16</v>
      </c>
      <c r="C23" s="74">
        <v>2004</v>
      </c>
      <c r="D23" s="135">
        <v>4207</v>
      </c>
      <c r="E23" s="135">
        <v>3707</v>
      </c>
      <c r="F23" s="501">
        <v>1.1299999999999999</v>
      </c>
      <c r="G23" s="502">
        <v>53552</v>
      </c>
      <c r="H23" s="502">
        <v>37053</v>
      </c>
      <c r="I23" s="503">
        <v>1.45</v>
      </c>
      <c r="J23" s="502">
        <v>761828</v>
      </c>
      <c r="K23" s="502">
        <v>592156</v>
      </c>
      <c r="L23" s="503">
        <v>1.29</v>
      </c>
    </row>
    <row r="24" spans="1:12">
      <c r="A24" s="44"/>
      <c r="B24" s="85">
        <v>17</v>
      </c>
      <c r="C24" s="74">
        <v>2005</v>
      </c>
      <c r="D24" s="135">
        <v>4683</v>
      </c>
      <c r="E24" s="135">
        <v>3662</v>
      </c>
      <c r="F24" s="501">
        <v>1.28</v>
      </c>
      <c r="G24" s="502">
        <v>58461</v>
      </c>
      <c r="H24" s="502">
        <v>35070</v>
      </c>
      <c r="I24" s="503">
        <v>1.67</v>
      </c>
      <c r="J24" s="502">
        <v>825670</v>
      </c>
      <c r="K24" s="502">
        <v>564168</v>
      </c>
      <c r="L24" s="503">
        <v>1.46</v>
      </c>
    </row>
    <row r="25" spans="1:12">
      <c r="A25" s="44"/>
      <c r="B25" s="85">
        <v>18</v>
      </c>
      <c r="C25" s="74">
        <v>2006</v>
      </c>
      <c r="D25" s="135">
        <v>5085</v>
      </c>
      <c r="E25" s="135">
        <v>3755</v>
      </c>
      <c r="F25" s="504">
        <v>1.35</v>
      </c>
      <c r="G25" s="135">
        <v>60586</v>
      </c>
      <c r="H25" s="135">
        <v>34941</v>
      </c>
      <c r="I25" s="504">
        <v>1.73</v>
      </c>
      <c r="J25" s="135">
        <v>860868</v>
      </c>
      <c r="K25" s="135">
        <v>551232</v>
      </c>
      <c r="L25" s="504">
        <v>1.56</v>
      </c>
    </row>
    <row r="26" spans="1:12">
      <c r="A26" s="44"/>
      <c r="B26" s="85">
        <v>19</v>
      </c>
      <c r="C26" s="74">
        <v>2007</v>
      </c>
      <c r="D26" s="135">
        <v>5085</v>
      </c>
      <c r="E26" s="135">
        <v>3623</v>
      </c>
      <c r="F26" s="504">
        <v>1.4</v>
      </c>
      <c r="G26" s="135">
        <v>56333</v>
      </c>
      <c r="H26" s="135">
        <v>33231</v>
      </c>
      <c r="I26" s="504">
        <v>1.7</v>
      </c>
      <c r="J26" s="135">
        <v>805648</v>
      </c>
      <c r="K26" s="135">
        <v>530522</v>
      </c>
      <c r="L26" s="504">
        <v>1.52</v>
      </c>
    </row>
    <row r="27" spans="1:12">
      <c r="A27" s="44"/>
      <c r="B27" s="85">
        <v>20</v>
      </c>
      <c r="C27" s="74">
        <v>2008</v>
      </c>
      <c r="D27" s="135">
        <v>4702</v>
      </c>
      <c r="E27" s="135">
        <v>3541</v>
      </c>
      <c r="F27" s="504">
        <v>1.33</v>
      </c>
      <c r="G27" s="135">
        <v>49818</v>
      </c>
      <c r="H27" s="135">
        <v>33441</v>
      </c>
      <c r="I27" s="504">
        <v>1.49</v>
      </c>
      <c r="J27" s="135">
        <v>678509</v>
      </c>
      <c r="K27" s="135">
        <v>540995</v>
      </c>
      <c r="L27" s="504">
        <v>1.25</v>
      </c>
    </row>
    <row r="28" spans="1:12">
      <c r="A28" s="44"/>
      <c r="B28" s="85">
        <v>21</v>
      </c>
      <c r="C28" s="74">
        <v>2009</v>
      </c>
      <c r="D28" s="135">
        <v>4095</v>
      </c>
      <c r="E28" s="135">
        <v>3755</v>
      </c>
      <c r="F28" s="504">
        <v>1.0900000000000001</v>
      </c>
      <c r="G28" s="135">
        <v>38603</v>
      </c>
      <c r="H28" s="135">
        <v>39186</v>
      </c>
      <c r="I28" s="504">
        <v>0.99</v>
      </c>
      <c r="J28" s="135">
        <v>522738</v>
      </c>
      <c r="K28" s="135">
        <v>659889</v>
      </c>
      <c r="L28" s="504">
        <v>0.79</v>
      </c>
    </row>
    <row r="29" spans="1:12">
      <c r="A29" s="48"/>
      <c r="B29" s="85">
        <v>22</v>
      </c>
      <c r="C29" s="74">
        <v>2010</v>
      </c>
      <c r="D29" s="135">
        <v>4376</v>
      </c>
      <c r="E29" s="135">
        <v>3663</v>
      </c>
      <c r="F29" s="504">
        <v>1.19</v>
      </c>
      <c r="G29" s="135">
        <v>41558</v>
      </c>
      <c r="H29" s="135">
        <v>37527</v>
      </c>
      <c r="I29" s="504">
        <v>1.1100000000000001</v>
      </c>
      <c r="J29" s="135">
        <v>571476</v>
      </c>
      <c r="K29" s="135">
        <v>644847</v>
      </c>
      <c r="L29" s="504">
        <v>0.89</v>
      </c>
    </row>
    <row r="30" spans="1:12">
      <c r="A30" s="48"/>
      <c r="B30" s="85">
        <v>23</v>
      </c>
      <c r="C30" s="74">
        <v>2011</v>
      </c>
      <c r="D30" s="135">
        <v>4902</v>
      </c>
      <c r="E30" s="135">
        <v>3605</v>
      </c>
      <c r="F30" s="504">
        <v>1.36</v>
      </c>
      <c r="G30" s="135">
        <v>47174</v>
      </c>
      <c r="H30" s="135">
        <v>36005</v>
      </c>
      <c r="I30" s="504">
        <v>1.31</v>
      </c>
      <c r="J30" s="135">
        <v>655439</v>
      </c>
      <c r="K30" s="135">
        <v>626331</v>
      </c>
      <c r="L30" s="504">
        <v>1.05</v>
      </c>
    </row>
    <row r="31" spans="1:12">
      <c r="A31" s="48"/>
      <c r="B31" s="85">
        <v>24</v>
      </c>
      <c r="C31" s="74">
        <v>2012</v>
      </c>
      <c r="D31" s="135">
        <v>5239</v>
      </c>
      <c r="E31" s="135">
        <v>3465</v>
      </c>
      <c r="F31" s="504">
        <v>1.51</v>
      </c>
      <c r="G31" s="135">
        <v>51911</v>
      </c>
      <c r="H31" s="135">
        <v>34916</v>
      </c>
      <c r="I31" s="504">
        <v>1.49</v>
      </c>
      <c r="J31" s="135">
        <v>737101</v>
      </c>
      <c r="K31" s="135">
        <v>576666</v>
      </c>
      <c r="L31" s="504">
        <v>1.28</v>
      </c>
    </row>
    <row r="32" spans="1:12">
      <c r="A32" s="48"/>
      <c r="B32" s="85">
        <v>25</v>
      </c>
      <c r="C32" s="74">
        <v>2013</v>
      </c>
      <c r="D32" s="135">
        <v>5430</v>
      </c>
      <c r="E32" s="135">
        <v>3235</v>
      </c>
      <c r="F32" s="504">
        <v>1.68</v>
      </c>
      <c r="G32" s="135">
        <v>55937</v>
      </c>
      <c r="H32" s="135">
        <v>33263</v>
      </c>
      <c r="I32" s="504">
        <v>1.68</v>
      </c>
      <c r="J32" s="135">
        <v>794255</v>
      </c>
      <c r="K32" s="135">
        <v>542473</v>
      </c>
      <c r="L32" s="504">
        <v>1.46</v>
      </c>
    </row>
    <row r="33" spans="1:14">
      <c r="A33" s="48"/>
      <c r="B33" s="85">
        <v>26</v>
      </c>
      <c r="C33" s="74">
        <v>2014</v>
      </c>
      <c r="D33" s="135">
        <v>5593</v>
      </c>
      <c r="E33" s="135">
        <v>3081</v>
      </c>
      <c r="F33" s="504">
        <v>1.82</v>
      </c>
      <c r="G33" s="135">
        <v>59116</v>
      </c>
      <c r="H33" s="135">
        <v>30856</v>
      </c>
      <c r="I33" s="504">
        <v>1.92</v>
      </c>
      <c r="J33" s="135">
        <v>833610</v>
      </c>
      <c r="K33" s="135">
        <v>502221</v>
      </c>
      <c r="L33" s="504">
        <v>1.66</v>
      </c>
    </row>
    <row r="34" spans="1:14">
      <c r="A34" s="48"/>
      <c r="B34" s="85">
        <v>27</v>
      </c>
      <c r="C34" s="74">
        <v>2015</v>
      </c>
      <c r="D34" s="135">
        <v>5628</v>
      </c>
      <c r="E34" s="135">
        <v>3001</v>
      </c>
      <c r="F34" s="504">
        <v>1.88</v>
      </c>
      <c r="G34" s="135">
        <v>61750</v>
      </c>
      <c r="H34" s="135">
        <v>29286</v>
      </c>
      <c r="I34" s="504">
        <v>2.11</v>
      </c>
      <c r="J34" s="135">
        <v>863045</v>
      </c>
      <c r="K34" s="135">
        <v>478288</v>
      </c>
      <c r="L34" s="504">
        <v>1.8</v>
      </c>
    </row>
    <row r="35" spans="1:14">
      <c r="A35" s="48"/>
      <c r="B35" s="85">
        <v>28</v>
      </c>
      <c r="C35" s="74">
        <v>2016</v>
      </c>
      <c r="D35" s="135">
        <v>6223</v>
      </c>
      <c r="E35" s="135">
        <v>2874</v>
      </c>
      <c r="F35" s="504">
        <v>2.17</v>
      </c>
      <c r="G35" s="135">
        <v>65388</v>
      </c>
      <c r="H35" s="135">
        <v>27721</v>
      </c>
      <c r="I35" s="504">
        <v>2.36</v>
      </c>
      <c r="J35" s="135">
        <v>910698</v>
      </c>
      <c r="K35" s="135">
        <v>447452</v>
      </c>
      <c r="L35" s="504">
        <v>2.04</v>
      </c>
    </row>
    <row r="36" spans="1:14">
      <c r="A36" s="48"/>
      <c r="B36" s="85">
        <v>29</v>
      </c>
      <c r="C36" s="74">
        <v>2017</v>
      </c>
      <c r="D36" s="135">
        <v>6714</v>
      </c>
      <c r="E36" s="135">
        <v>2871</v>
      </c>
      <c r="F36" s="504">
        <v>2.34</v>
      </c>
      <c r="G36" s="135">
        <v>68824</v>
      </c>
      <c r="H36" s="135">
        <v>27025</v>
      </c>
      <c r="I36" s="504">
        <v>2.5499999999999998</v>
      </c>
      <c r="J36" s="135">
        <v>962766</v>
      </c>
      <c r="K36" s="135">
        <v>430034</v>
      </c>
      <c r="L36" s="504">
        <v>2.2400000000000002</v>
      </c>
    </row>
    <row r="37" spans="1:14">
      <c r="A37" s="48"/>
      <c r="B37" s="85">
        <v>30</v>
      </c>
      <c r="C37" s="74">
        <v>2018</v>
      </c>
      <c r="D37" s="135">
        <v>6889</v>
      </c>
      <c r="E37" s="135">
        <v>2749</v>
      </c>
      <c r="F37" s="504">
        <v>2.5099999999999998</v>
      </c>
      <c r="G37" s="135">
        <v>72127</v>
      </c>
      <c r="H37" s="135">
        <v>26021</v>
      </c>
      <c r="I37" s="504">
        <v>2.77</v>
      </c>
      <c r="J37" s="135">
        <v>976762</v>
      </c>
      <c r="K37" s="135">
        <v>407905</v>
      </c>
      <c r="L37" s="504">
        <v>2.39</v>
      </c>
    </row>
    <row r="38" spans="1:14">
      <c r="A38" s="118" t="s">
        <v>7</v>
      </c>
      <c r="B38" s="85">
        <v>1</v>
      </c>
      <c r="C38" s="74">
        <v>2019</v>
      </c>
      <c r="D38" s="135">
        <v>6872</v>
      </c>
      <c r="E38" s="135">
        <v>2702</v>
      </c>
      <c r="F38" s="504">
        <v>2.54</v>
      </c>
      <c r="G38" s="135">
        <v>71073</v>
      </c>
      <c r="H38" s="135">
        <v>25434</v>
      </c>
      <c r="I38" s="504">
        <v>2.79</v>
      </c>
      <c r="J38" s="135">
        <v>958768</v>
      </c>
      <c r="K38" s="135">
        <v>395998</v>
      </c>
      <c r="L38" s="504">
        <v>2.42</v>
      </c>
    </row>
    <row r="39" spans="1:14">
      <c r="A39" s="118"/>
      <c r="B39" s="85">
        <v>2</v>
      </c>
      <c r="C39" s="74">
        <v>2020</v>
      </c>
      <c r="D39" s="135">
        <v>5925</v>
      </c>
      <c r="E39" s="135">
        <v>2466</v>
      </c>
      <c r="F39" s="504">
        <v>2.4</v>
      </c>
      <c r="G39" s="135">
        <v>56262</v>
      </c>
      <c r="H39" s="135">
        <v>24251</v>
      </c>
      <c r="I39" s="504">
        <v>2.3199999999999998</v>
      </c>
      <c r="J39" s="135">
        <v>750894</v>
      </c>
      <c r="K39" s="135">
        <v>384804</v>
      </c>
      <c r="L39" s="504">
        <v>1.95</v>
      </c>
    </row>
    <row r="40" spans="1:14">
      <c r="A40" s="118"/>
      <c r="B40" s="85">
        <v>3</v>
      </c>
      <c r="C40" s="74">
        <v>2021</v>
      </c>
      <c r="D40" s="135">
        <v>6299</v>
      </c>
      <c r="E40" s="135">
        <v>2448</v>
      </c>
      <c r="F40" s="504">
        <v>2.57</v>
      </c>
      <c r="G40" s="135">
        <f>57541</f>
        <v>57541</v>
      </c>
      <c r="H40" s="135">
        <v>24184</v>
      </c>
      <c r="I40" s="504">
        <v>2.38</v>
      </c>
      <c r="J40" s="135">
        <v>781572</v>
      </c>
      <c r="K40" s="135">
        <v>386571</v>
      </c>
      <c r="L40" s="504">
        <v>2.02</v>
      </c>
    </row>
    <row r="41" spans="1:14">
      <c r="A41" s="118"/>
      <c r="B41" s="85">
        <v>4</v>
      </c>
      <c r="C41" s="74">
        <v>2022</v>
      </c>
      <c r="D41" s="135">
        <v>7005</v>
      </c>
      <c r="E41" s="135">
        <v>2438</v>
      </c>
      <c r="F41" s="504">
        <v>2.87</v>
      </c>
      <c r="G41" s="135">
        <v>63735</v>
      </c>
      <c r="H41" s="135">
        <v>23962</v>
      </c>
      <c r="I41" s="504">
        <v>2.66</v>
      </c>
      <c r="J41" s="135">
        <v>866369</v>
      </c>
      <c r="K41" s="135">
        <v>382607</v>
      </c>
      <c r="L41" s="504">
        <v>2.2599999999999998</v>
      </c>
    </row>
    <row r="42" spans="1:14">
      <c r="A42" s="119"/>
      <c r="B42" s="120">
        <v>5</v>
      </c>
      <c r="C42" s="121">
        <v>2023</v>
      </c>
      <c r="D42" s="136">
        <v>6573</v>
      </c>
      <c r="E42" s="136">
        <v>2554</v>
      </c>
      <c r="F42" s="506">
        <v>2.57</v>
      </c>
      <c r="G42" s="136">
        <v>62266</v>
      </c>
      <c r="H42" s="136">
        <v>24116</v>
      </c>
      <c r="I42" s="506">
        <v>2.58</v>
      </c>
      <c r="J42" s="136">
        <v>866937</v>
      </c>
      <c r="K42" s="136">
        <v>379330</v>
      </c>
      <c r="L42" s="506">
        <v>2.29</v>
      </c>
    </row>
    <row r="44" spans="1:14">
      <c r="A44" s="59" t="s">
        <v>231</v>
      </c>
      <c r="N44" s="59"/>
    </row>
    <row r="45" spans="1:14">
      <c r="N45" s="59"/>
    </row>
  </sheetData>
  <mergeCells count="14">
    <mergeCell ref="J5:J6"/>
    <mergeCell ref="K5:K6"/>
    <mergeCell ref="L5:L6"/>
    <mergeCell ref="A7:B7"/>
    <mergeCell ref="A4:C6"/>
    <mergeCell ref="D4:F4"/>
    <mergeCell ref="G4:I4"/>
    <mergeCell ref="J4:L4"/>
    <mergeCell ref="D5:D6"/>
    <mergeCell ref="E5:E6"/>
    <mergeCell ref="F5:F6"/>
    <mergeCell ref="G5:G6"/>
    <mergeCell ref="H5:H6"/>
    <mergeCell ref="I5:I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="120" zoomScaleNormal="90" zoomScaleSheetLayoutView="120" workbookViewId="0">
      <pane ySplit="8" topLeftCell="A9" activePane="bottomLeft" state="frozen"/>
      <selection pane="bottomLeft"/>
    </sheetView>
  </sheetViews>
  <sheetFormatPr defaultColWidth="9" defaultRowHeight="13"/>
  <cols>
    <col min="1" max="2" width="4.90625" style="16" customWidth="1"/>
    <col min="3" max="7" width="9" style="16" customWidth="1"/>
    <col min="8" max="8" width="9" style="12" customWidth="1"/>
    <col min="9" max="12" width="9" style="16" customWidth="1"/>
    <col min="13" max="16384" width="9" style="16"/>
  </cols>
  <sheetData>
    <row r="1" spans="1:11" ht="21.75" customHeight="1">
      <c r="A1" s="1" t="s">
        <v>235</v>
      </c>
      <c r="B1" s="97"/>
      <c r="C1" s="97"/>
      <c r="D1" s="97"/>
      <c r="E1" s="97"/>
      <c r="F1" s="97"/>
      <c r="G1" s="97"/>
      <c r="H1" s="9"/>
      <c r="I1" s="97"/>
      <c r="J1" s="97"/>
      <c r="K1" s="97"/>
    </row>
    <row r="2" spans="1:11" ht="18" customHeight="1">
      <c r="A2" s="10" t="s">
        <v>236</v>
      </c>
      <c r="K2" s="96" t="s">
        <v>0</v>
      </c>
    </row>
    <row r="3" spans="1:11" ht="13.5" customHeight="1"/>
    <row r="4" spans="1:11" ht="13.5" customHeight="1">
      <c r="A4" s="602" t="s">
        <v>1</v>
      </c>
      <c r="B4" s="602"/>
      <c r="C4" s="602"/>
      <c r="D4" s="602" t="s">
        <v>12</v>
      </c>
      <c r="E4" s="602"/>
      <c r="F4" s="602"/>
      <c r="G4" s="602"/>
      <c r="H4" s="602"/>
      <c r="I4" s="602"/>
    </row>
    <row r="5" spans="1:11" ht="13.5" customHeight="1">
      <c r="A5" s="602"/>
      <c r="B5" s="602"/>
      <c r="C5" s="602"/>
      <c r="D5" s="585" t="s">
        <v>237</v>
      </c>
      <c r="E5" s="602"/>
      <c r="F5" s="602"/>
      <c r="G5" s="602"/>
      <c r="H5" s="678" t="s">
        <v>238</v>
      </c>
      <c r="I5" s="678" t="s">
        <v>239</v>
      </c>
    </row>
    <row r="6" spans="1:11" ht="13.5" customHeight="1">
      <c r="A6" s="602"/>
      <c r="B6" s="602"/>
      <c r="C6" s="602"/>
      <c r="D6" s="680" t="s">
        <v>240</v>
      </c>
      <c r="E6" s="678" t="s">
        <v>241</v>
      </c>
      <c r="F6" s="678" t="s">
        <v>242</v>
      </c>
      <c r="G6" s="682" t="s">
        <v>243</v>
      </c>
      <c r="H6" s="679"/>
      <c r="I6" s="679"/>
    </row>
    <row r="7" spans="1:11">
      <c r="A7" s="602"/>
      <c r="B7" s="602"/>
      <c r="C7" s="602"/>
      <c r="D7" s="681"/>
      <c r="E7" s="679"/>
      <c r="F7" s="679"/>
      <c r="G7" s="683"/>
      <c r="H7" s="679"/>
      <c r="I7" s="679"/>
    </row>
    <row r="8" spans="1:11">
      <c r="A8" s="602" t="s">
        <v>2</v>
      </c>
      <c r="B8" s="602"/>
      <c r="C8" s="101" t="s">
        <v>3</v>
      </c>
      <c r="D8" s="107" t="s">
        <v>244</v>
      </c>
      <c r="E8" s="107" t="s">
        <v>244</v>
      </c>
      <c r="F8" s="107" t="s">
        <v>244</v>
      </c>
      <c r="G8" s="102" t="s">
        <v>244</v>
      </c>
      <c r="H8" s="107" t="s">
        <v>244</v>
      </c>
      <c r="I8" s="107" t="s">
        <v>9</v>
      </c>
    </row>
    <row r="9" spans="1:11">
      <c r="A9" s="26" t="s">
        <v>6</v>
      </c>
      <c r="B9" s="27">
        <v>1</v>
      </c>
      <c r="C9" s="28">
        <v>1989</v>
      </c>
      <c r="D9" s="508">
        <v>2690</v>
      </c>
      <c r="E9" s="508">
        <v>1592</v>
      </c>
      <c r="F9" s="508">
        <v>212</v>
      </c>
      <c r="G9" s="508">
        <v>278</v>
      </c>
      <c r="H9" s="73">
        <v>4772</v>
      </c>
      <c r="I9" s="509">
        <v>4.5345016429353846</v>
      </c>
    </row>
    <row r="10" spans="1:11">
      <c r="A10" s="26"/>
      <c r="B10" s="27">
        <v>2</v>
      </c>
      <c r="C10" s="28">
        <v>1990</v>
      </c>
      <c r="D10" s="508">
        <v>2525</v>
      </c>
      <c r="E10" s="508">
        <v>2422</v>
      </c>
      <c r="F10" s="508">
        <v>277</v>
      </c>
      <c r="G10" s="508">
        <v>410</v>
      </c>
      <c r="H10" s="73">
        <v>5634</v>
      </c>
      <c r="I10" s="509">
        <v>18.063704945515504</v>
      </c>
    </row>
    <row r="11" spans="1:11">
      <c r="A11" s="26"/>
      <c r="B11" s="27">
        <v>3</v>
      </c>
      <c r="C11" s="28">
        <v>1991</v>
      </c>
      <c r="D11" s="510">
        <v>2531</v>
      </c>
      <c r="E11" s="510">
        <v>1828</v>
      </c>
      <c r="F11" s="510">
        <v>185</v>
      </c>
      <c r="G11" s="510">
        <v>407</v>
      </c>
      <c r="H11" s="73">
        <v>4951</v>
      </c>
      <c r="I11" s="509">
        <v>-12.12282570110046</v>
      </c>
    </row>
    <row r="12" spans="1:11">
      <c r="A12" s="26"/>
      <c r="B12" s="27">
        <v>4</v>
      </c>
      <c r="C12" s="28">
        <v>1992</v>
      </c>
      <c r="D12" s="510">
        <v>2955</v>
      </c>
      <c r="E12" s="510">
        <v>1696</v>
      </c>
      <c r="F12" s="510">
        <v>330</v>
      </c>
      <c r="G12" s="510">
        <v>337</v>
      </c>
      <c r="H12" s="73">
        <v>5318</v>
      </c>
      <c r="I12" s="509">
        <v>7.4126439103211483</v>
      </c>
    </row>
    <row r="13" spans="1:11">
      <c r="A13" s="26"/>
      <c r="B13" s="27">
        <v>5</v>
      </c>
      <c r="C13" s="28">
        <v>1993</v>
      </c>
      <c r="D13" s="510">
        <v>2921</v>
      </c>
      <c r="E13" s="510">
        <v>1784</v>
      </c>
      <c r="F13" s="510">
        <v>286</v>
      </c>
      <c r="G13" s="510">
        <v>270</v>
      </c>
      <c r="H13" s="73">
        <v>5261</v>
      </c>
      <c r="I13" s="509">
        <v>-1.0718315156073688</v>
      </c>
    </row>
    <row r="14" spans="1:11">
      <c r="A14" s="26"/>
      <c r="B14" s="27">
        <v>6</v>
      </c>
      <c r="C14" s="28">
        <v>1994</v>
      </c>
      <c r="D14" s="510">
        <v>3021</v>
      </c>
      <c r="E14" s="510">
        <v>2633</v>
      </c>
      <c r="F14" s="510">
        <v>355</v>
      </c>
      <c r="G14" s="510">
        <v>346</v>
      </c>
      <c r="H14" s="73">
        <v>6355</v>
      </c>
      <c r="I14" s="509">
        <v>20.794525755559778</v>
      </c>
    </row>
    <row r="15" spans="1:11">
      <c r="A15" s="26"/>
      <c r="B15" s="27">
        <v>7</v>
      </c>
      <c r="C15" s="28">
        <v>1995</v>
      </c>
      <c r="D15" s="510">
        <v>2846</v>
      </c>
      <c r="E15" s="510">
        <v>2860</v>
      </c>
      <c r="F15" s="510">
        <v>306</v>
      </c>
      <c r="G15" s="510">
        <v>332</v>
      </c>
      <c r="H15" s="73">
        <v>6344</v>
      </c>
      <c r="I15" s="509">
        <v>-0.17309205350117818</v>
      </c>
    </row>
    <row r="16" spans="1:11">
      <c r="A16" s="26"/>
      <c r="B16" s="27">
        <v>8</v>
      </c>
      <c r="C16" s="28">
        <v>1996</v>
      </c>
      <c r="D16" s="511">
        <v>3753</v>
      </c>
      <c r="E16" s="510">
        <v>2557</v>
      </c>
      <c r="F16" s="510">
        <v>389</v>
      </c>
      <c r="G16" s="510">
        <v>371</v>
      </c>
      <c r="H16" s="73">
        <v>7070</v>
      </c>
      <c r="I16" s="509">
        <v>11.443883984867597</v>
      </c>
    </row>
    <row r="17" spans="1:9">
      <c r="A17" s="26"/>
      <c r="B17" s="27">
        <v>9</v>
      </c>
      <c r="C17" s="28">
        <v>1997</v>
      </c>
      <c r="D17" s="510">
        <v>2954</v>
      </c>
      <c r="E17" s="510">
        <v>2251</v>
      </c>
      <c r="F17" s="510">
        <v>298</v>
      </c>
      <c r="G17" s="510">
        <v>221</v>
      </c>
      <c r="H17" s="73">
        <v>5724</v>
      </c>
      <c r="I17" s="509">
        <v>-19.038189533239034</v>
      </c>
    </row>
    <row r="18" spans="1:9">
      <c r="A18" s="26"/>
      <c r="B18" s="27">
        <v>10</v>
      </c>
      <c r="C18" s="28">
        <v>1998</v>
      </c>
      <c r="D18" s="510">
        <v>2641</v>
      </c>
      <c r="E18" s="510">
        <v>2206</v>
      </c>
      <c r="F18" s="510">
        <v>210</v>
      </c>
      <c r="G18" s="510">
        <v>209</v>
      </c>
      <c r="H18" s="73">
        <v>5266</v>
      </c>
      <c r="I18" s="509">
        <v>-8.0013976240391305</v>
      </c>
    </row>
    <row r="19" spans="1:9">
      <c r="A19" s="26"/>
      <c r="B19" s="27">
        <v>11</v>
      </c>
      <c r="C19" s="28">
        <v>1999</v>
      </c>
      <c r="D19" s="512">
        <v>2553</v>
      </c>
      <c r="E19" s="512">
        <v>1935</v>
      </c>
      <c r="F19" s="512">
        <v>144</v>
      </c>
      <c r="G19" s="512">
        <v>490</v>
      </c>
      <c r="H19" s="73">
        <v>5122</v>
      </c>
      <c r="I19" s="509">
        <v>-2.7345233573870087</v>
      </c>
    </row>
    <row r="20" spans="1:9">
      <c r="A20" s="26"/>
      <c r="B20" s="27">
        <v>12</v>
      </c>
      <c r="C20" s="28">
        <v>2000</v>
      </c>
      <c r="D20" s="512">
        <v>2581</v>
      </c>
      <c r="E20" s="512">
        <v>2644</v>
      </c>
      <c r="F20" s="512">
        <v>151</v>
      </c>
      <c r="G20" s="512">
        <v>592</v>
      </c>
      <c r="H20" s="73">
        <v>5968</v>
      </c>
      <c r="I20" s="509">
        <v>16.516985552518548</v>
      </c>
    </row>
    <row r="21" spans="1:9">
      <c r="A21" s="26"/>
      <c r="B21" s="27">
        <v>13</v>
      </c>
      <c r="C21" s="28">
        <v>2001</v>
      </c>
      <c r="D21" s="512">
        <v>2192</v>
      </c>
      <c r="E21" s="512">
        <v>2256</v>
      </c>
      <c r="F21" s="512">
        <v>63</v>
      </c>
      <c r="G21" s="512">
        <v>799</v>
      </c>
      <c r="H21" s="73">
        <v>5310</v>
      </c>
      <c r="I21" s="509">
        <v>-11.025469168900804</v>
      </c>
    </row>
    <row r="22" spans="1:9">
      <c r="A22" s="26"/>
      <c r="B22" s="27">
        <v>14</v>
      </c>
      <c r="C22" s="28">
        <v>2002</v>
      </c>
      <c r="D22" s="512">
        <v>1917</v>
      </c>
      <c r="E22" s="512">
        <v>1685</v>
      </c>
      <c r="F22" s="512">
        <v>162</v>
      </c>
      <c r="G22" s="512">
        <v>418</v>
      </c>
      <c r="H22" s="73">
        <v>4182</v>
      </c>
      <c r="I22" s="509">
        <v>-21.242937853107346</v>
      </c>
    </row>
    <row r="23" spans="1:9">
      <c r="A23" s="26"/>
      <c r="B23" s="27">
        <v>15</v>
      </c>
      <c r="C23" s="28">
        <v>2003</v>
      </c>
      <c r="D23" s="512">
        <v>1802</v>
      </c>
      <c r="E23" s="512">
        <v>1140</v>
      </c>
      <c r="F23" s="512">
        <v>53</v>
      </c>
      <c r="G23" s="512">
        <v>448</v>
      </c>
      <c r="H23" s="73">
        <v>3443</v>
      </c>
      <c r="I23" s="509">
        <v>-17.670970827355337</v>
      </c>
    </row>
    <row r="24" spans="1:9">
      <c r="A24" s="26"/>
      <c r="B24" s="27">
        <v>16</v>
      </c>
      <c r="C24" s="28">
        <v>2004</v>
      </c>
      <c r="D24" s="512">
        <v>1676</v>
      </c>
      <c r="E24" s="512">
        <v>2232</v>
      </c>
      <c r="F24" s="512">
        <v>66</v>
      </c>
      <c r="G24" s="512">
        <v>800</v>
      </c>
      <c r="H24" s="73">
        <v>4774</v>
      </c>
      <c r="I24" s="509">
        <v>38.658146964856229</v>
      </c>
    </row>
    <row r="25" spans="1:9">
      <c r="A25" s="268"/>
      <c r="B25" s="27">
        <v>17</v>
      </c>
      <c r="C25" s="28">
        <v>2005</v>
      </c>
      <c r="D25" s="513">
        <v>1576</v>
      </c>
      <c r="E25" s="513">
        <v>2129</v>
      </c>
      <c r="F25" s="513">
        <v>109</v>
      </c>
      <c r="G25" s="513">
        <v>443</v>
      </c>
      <c r="H25" s="514">
        <v>4257</v>
      </c>
      <c r="I25" s="78">
        <v>-10.829493087557609</v>
      </c>
    </row>
    <row r="26" spans="1:9">
      <c r="A26" s="268"/>
      <c r="B26" s="27">
        <v>18</v>
      </c>
      <c r="C26" s="28">
        <v>2006</v>
      </c>
      <c r="D26" s="513">
        <v>1794</v>
      </c>
      <c r="E26" s="513">
        <v>1924</v>
      </c>
      <c r="F26" s="513">
        <v>40</v>
      </c>
      <c r="G26" s="513">
        <v>423</v>
      </c>
      <c r="H26" s="514">
        <v>4181</v>
      </c>
      <c r="I26" s="78">
        <v>-1.7852948085506171</v>
      </c>
    </row>
    <row r="27" spans="1:9">
      <c r="A27" s="268"/>
      <c r="B27" s="27">
        <v>19</v>
      </c>
      <c r="C27" s="28">
        <v>2007</v>
      </c>
      <c r="D27" s="513">
        <v>1617</v>
      </c>
      <c r="E27" s="513">
        <v>1518</v>
      </c>
      <c r="F27" s="513">
        <v>215</v>
      </c>
      <c r="G27" s="513">
        <v>381</v>
      </c>
      <c r="H27" s="514">
        <v>3731</v>
      </c>
      <c r="I27" s="78">
        <v>-10.762975364745287</v>
      </c>
    </row>
    <row r="28" spans="1:9">
      <c r="A28" s="268"/>
      <c r="B28" s="27">
        <v>20</v>
      </c>
      <c r="C28" s="28">
        <v>2008</v>
      </c>
      <c r="D28" s="513">
        <v>1417</v>
      </c>
      <c r="E28" s="513">
        <v>1485</v>
      </c>
      <c r="F28" s="513">
        <v>70</v>
      </c>
      <c r="G28" s="513">
        <v>373</v>
      </c>
      <c r="H28" s="514">
        <v>3345</v>
      </c>
      <c r="I28" s="78">
        <v>-10.345751809166444</v>
      </c>
    </row>
    <row r="29" spans="1:9">
      <c r="A29" s="268"/>
      <c r="B29" s="27">
        <v>21</v>
      </c>
      <c r="C29" s="28">
        <v>2009</v>
      </c>
      <c r="D29" s="513">
        <v>1341</v>
      </c>
      <c r="E29" s="513">
        <v>1031</v>
      </c>
      <c r="F29" s="513">
        <v>71</v>
      </c>
      <c r="G29" s="513">
        <v>188</v>
      </c>
      <c r="H29" s="514">
        <v>2631</v>
      </c>
      <c r="I29" s="78">
        <v>-21.345291479820631</v>
      </c>
    </row>
    <row r="30" spans="1:9">
      <c r="A30" s="34"/>
      <c r="B30" s="27">
        <v>22</v>
      </c>
      <c r="C30" s="28">
        <v>2010</v>
      </c>
      <c r="D30" s="513">
        <v>1402</v>
      </c>
      <c r="E30" s="513">
        <v>925</v>
      </c>
      <c r="F30" s="513">
        <v>71</v>
      </c>
      <c r="G30" s="513">
        <v>65</v>
      </c>
      <c r="H30" s="514">
        <v>2463</v>
      </c>
      <c r="I30" s="78">
        <v>-6.3854047890535952</v>
      </c>
    </row>
    <row r="31" spans="1:9">
      <c r="A31" s="34"/>
      <c r="B31" s="27">
        <v>23</v>
      </c>
      <c r="C31" s="28">
        <v>2011</v>
      </c>
      <c r="D31" s="513">
        <v>1414</v>
      </c>
      <c r="E31" s="513">
        <v>1436</v>
      </c>
      <c r="F31" s="513">
        <v>22</v>
      </c>
      <c r="G31" s="513">
        <v>152</v>
      </c>
      <c r="H31" s="514">
        <v>3024</v>
      </c>
      <c r="I31" s="78">
        <v>22.8</v>
      </c>
    </row>
    <row r="32" spans="1:9">
      <c r="A32" s="34"/>
      <c r="B32" s="27">
        <v>24</v>
      </c>
      <c r="C32" s="28">
        <v>2012</v>
      </c>
      <c r="D32" s="513">
        <v>1382</v>
      </c>
      <c r="E32" s="513">
        <v>1391</v>
      </c>
      <c r="F32" s="513">
        <v>31</v>
      </c>
      <c r="G32" s="513">
        <v>233</v>
      </c>
      <c r="H32" s="514">
        <v>3037</v>
      </c>
      <c r="I32" s="78">
        <v>0.4</v>
      </c>
    </row>
    <row r="33" spans="1:9">
      <c r="A33" s="34"/>
      <c r="B33" s="27">
        <v>25</v>
      </c>
      <c r="C33" s="28">
        <v>2013</v>
      </c>
      <c r="D33" s="513">
        <v>1863</v>
      </c>
      <c r="E33" s="513">
        <v>1209</v>
      </c>
      <c r="F33" s="513">
        <v>66</v>
      </c>
      <c r="G33" s="513">
        <v>273</v>
      </c>
      <c r="H33" s="514">
        <v>3411</v>
      </c>
      <c r="I33" s="78">
        <v>12.3</v>
      </c>
    </row>
    <row r="34" spans="1:9">
      <c r="A34" s="34"/>
      <c r="B34" s="27">
        <v>26</v>
      </c>
      <c r="C34" s="28">
        <v>2014</v>
      </c>
      <c r="D34" s="513">
        <v>1547</v>
      </c>
      <c r="E34" s="513">
        <v>1274</v>
      </c>
      <c r="F34" s="513">
        <v>6</v>
      </c>
      <c r="G34" s="513">
        <v>176</v>
      </c>
      <c r="H34" s="514">
        <v>3003</v>
      </c>
      <c r="I34" s="78">
        <v>-11.961301671064204</v>
      </c>
    </row>
    <row r="35" spans="1:9">
      <c r="A35" s="34"/>
      <c r="B35" s="27">
        <v>27</v>
      </c>
      <c r="C35" s="28">
        <v>2015</v>
      </c>
      <c r="D35" s="513">
        <v>1435</v>
      </c>
      <c r="E35" s="513">
        <v>1236</v>
      </c>
      <c r="F35" s="513">
        <v>22</v>
      </c>
      <c r="G35" s="513">
        <v>395</v>
      </c>
      <c r="H35" s="514">
        <v>3088</v>
      </c>
      <c r="I35" s="78">
        <f>(H35-H34)/H34*100</f>
        <v>2.8305028305028306</v>
      </c>
    </row>
    <row r="36" spans="1:9">
      <c r="A36" s="34"/>
      <c r="B36" s="27">
        <v>28</v>
      </c>
      <c r="C36" s="28">
        <v>2016</v>
      </c>
      <c r="D36" s="513">
        <v>1546</v>
      </c>
      <c r="E36" s="513">
        <v>1537</v>
      </c>
      <c r="F36" s="513">
        <v>9</v>
      </c>
      <c r="G36" s="513">
        <v>385</v>
      </c>
      <c r="H36" s="514">
        <v>3477</v>
      </c>
      <c r="I36" s="78">
        <f>(H36-H35)/H35*100</f>
        <v>12.597150259067359</v>
      </c>
    </row>
    <row r="37" spans="1:9">
      <c r="A37" s="34"/>
      <c r="B37" s="27">
        <v>29</v>
      </c>
      <c r="C37" s="28">
        <v>2017</v>
      </c>
      <c r="D37" s="513">
        <v>1718</v>
      </c>
      <c r="E37" s="513">
        <v>1444</v>
      </c>
      <c r="F37" s="513">
        <v>32</v>
      </c>
      <c r="G37" s="513">
        <v>266</v>
      </c>
      <c r="H37" s="514">
        <v>3460</v>
      </c>
      <c r="I37" s="78">
        <f>(H37-H36)/H36*100</f>
        <v>-0.48892723612309463</v>
      </c>
    </row>
    <row r="38" spans="1:9">
      <c r="A38" s="34"/>
      <c r="B38" s="27">
        <v>30</v>
      </c>
      <c r="C38" s="28">
        <v>2018</v>
      </c>
      <c r="D38" s="513">
        <v>1670</v>
      </c>
      <c r="E38" s="513">
        <v>1314</v>
      </c>
      <c r="F38" s="513">
        <v>60</v>
      </c>
      <c r="G38" s="513">
        <v>330</v>
      </c>
      <c r="H38" s="514">
        <v>3374</v>
      </c>
      <c r="I38" s="78">
        <f t="shared" ref="I38:I39" si="0">(H38-H37)/H37*100</f>
        <v>-2.4855491329479769</v>
      </c>
    </row>
    <row r="39" spans="1:9">
      <c r="A39" s="34" t="s">
        <v>7</v>
      </c>
      <c r="B39" s="27">
        <v>1</v>
      </c>
      <c r="C39" s="28">
        <v>2019</v>
      </c>
      <c r="D39" s="513">
        <v>1807</v>
      </c>
      <c r="E39" s="513">
        <v>2053</v>
      </c>
      <c r="F39" s="513">
        <v>62</v>
      </c>
      <c r="G39" s="513">
        <v>255</v>
      </c>
      <c r="H39" s="514">
        <v>4177</v>
      </c>
      <c r="I39" s="78">
        <f t="shared" si="0"/>
        <v>23.799644339063423</v>
      </c>
    </row>
    <row r="40" spans="1:9">
      <c r="A40" s="34"/>
      <c r="B40" s="27">
        <v>2</v>
      </c>
      <c r="C40" s="28">
        <v>2020</v>
      </c>
      <c r="D40" s="513">
        <v>1577</v>
      </c>
      <c r="E40" s="513">
        <v>1417</v>
      </c>
      <c r="F40" s="513">
        <v>3</v>
      </c>
      <c r="G40" s="513">
        <v>322</v>
      </c>
      <c r="H40" s="514">
        <v>3319</v>
      </c>
      <c r="I40" s="78">
        <f>(H40-H39)/H39*100</f>
        <v>-20.541058175724203</v>
      </c>
    </row>
    <row r="41" spans="1:9">
      <c r="A41" s="34"/>
      <c r="B41" s="27">
        <v>3</v>
      </c>
      <c r="C41" s="28">
        <v>2021</v>
      </c>
      <c r="D41" s="513">
        <v>1577</v>
      </c>
      <c r="E41" s="513">
        <v>1015</v>
      </c>
      <c r="F41" s="513">
        <v>2</v>
      </c>
      <c r="G41" s="513">
        <v>289</v>
      </c>
      <c r="H41" s="514">
        <v>2883</v>
      </c>
      <c r="I41" s="78">
        <f>(H41-H40)/H40*100</f>
        <v>-13.136486893642662</v>
      </c>
    </row>
    <row r="42" spans="1:9">
      <c r="A42" s="34"/>
      <c r="B42" s="27">
        <v>4</v>
      </c>
      <c r="C42" s="28">
        <v>2022</v>
      </c>
      <c r="D42" s="513">
        <v>1644</v>
      </c>
      <c r="E42" s="513">
        <v>1368</v>
      </c>
      <c r="F42" s="513">
        <v>20</v>
      </c>
      <c r="G42" s="513">
        <v>358</v>
      </c>
      <c r="H42" s="514">
        <v>3390</v>
      </c>
      <c r="I42" s="78">
        <f t="shared" ref="I42:I43" si="1">(H42-H41)/H41*100</f>
        <v>17.585848074921955</v>
      </c>
    </row>
    <row r="43" spans="1:9">
      <c r="A43" s="35"/>
      <c r="B43" s="30">
        <v>5</v>
      </c>
      <c r="C43" s="31">
        <v>2023</v>
      </c>
      <c r="D43" s="515">
        <v>1397</v>
      </c>
      <c r="E43" s="515">
        <v>1167</v>
      </c>
      <c r="F43" s="515">
        <v>24</v>
      </c>
      <c r="G43" s="515">
        <v>585</v>
      </c>
      <c r="H43" s="516">
        <v>3173</v>
      </c>
      <c r="I43" s="78">
        <f t="shared" si="1"/>
        <v>-6.4011799410029502</v>
      </c>
    </row>
    <row r="44" spans="1:9">
      <c r="A44" s="216"/>
      <c r="B44" s="216"/>
      <c r="C44" s="216"/>
      <c r="D44" s="216"/>
      <c r="E44" s="216"/>
      <c r="F44" s="216"/>
      <c r="G44" s="216"/>
      <c r="H44" s="20"/>
      <c r="I44" s="216"/>
    </row>
    <row r="45" spans="1:9">
      <c r="A45" s="16" t="s">
        <v>245</v>
      </c>
    </row>
  </sheetData>
  <mergeCells count="10">
    <mergeCell ref="A8:B8"/>
    <mergeCell ref="A4:C7"/>
    <mergeCell ref="D4:I4"/>
    <mergeCell ref="D5:G5"/>
    <mergeCell ref="H5:H7"/>
    <mergeCell ref="I5:I7"/>
    <mergeCell ref="D6:D7"/>
    <mergeCell ref="E6:E7"/>
    <mergeCell ref="F6:F7"/>
    <mergeCell ref="G6:G7"/>
  </mergeCells>
  <phoneticPr fontId="3"/>
  <printOptions horizontalCentered="1"/>
  <pageMargins left="0.78740157480314965" right="0.78740157480314965" top="0.98425196850393704" bottom="0" header="0.51181102362204722" footer="0.51181102362204722"/>
  <pageSetup paperSize="9" scale="9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="120" zoomScaleNormal="90" zoomScaleSheetLayoutView="120" workbookViewId="0">
      <pane ySplit="8" topLeftCell="A9" activePane="bottomLeft" state="frozen"/>
      <selection pane="bottomLeft"/>
    </sheetView>
  </sheetViews>
  <sheetFormatPr defaultColWidth="9" defaultRowHeight="13"/>
  <cols>
    <col min="1" max="2" width="4.90625" style="16" customWidth="1"/>
    <col min="3" max="7" width="9" style="16" customWidth="1"/>
    <col min="8" max="8" width="9" style="12" customWidth="1"/>
    <col min="9" max="12" width="9" style="16" customWidth="1"/>
    <col min="13" max="16384" width="9" style="16"/>
  </cols>
  <sheetData>
    <row r="1" spans="1:11" ht="21.75" customHeight="1">
      <c r="A1" s="1" t="s">
        <v>235</v>
      </c>
      <c r="B1" s="97"/>
      <c r="C1" s="97"/>
      <c r="D1" s="97"/>
      <c r="E1" s="97"/>
      <c r="F1" s="97"/>
      <c r="G1" s="97"/>
      <c r="H1" s="9"/>
      <c r="I1" s="97"/>
      <c r="J1" s="97"/>
      <c r="K1" s="97"/>
    </row>
    <row r="2" spans="1:11" ht="18" customHeight="1">
      <c r="A2" s="10" t="s">
        <v>236</v>
      </c>
      <c r="K2" s="96" t="s">
        <v>0</v>
      </c>
    </row>
    <row r="3" spans="1:11" ht="13.5" customHeight="1"/>
    <row r="4" spans="1:11" ht="13.5" customHeight="1">
      <c r="A4" s="602" t="s">
        <v>1</v>
      </c>
      <c r="B4" s="602"/>
      <c r="C4" s="602"/>
      <c r="D4" s="602" t="s">
        <v>13</v>
      </c>
      <c r="E4" s="602"/>
      <c r="F4" s="602"/>
      <c r="G4" s="602"/>
      <c r="H4" s="602"/>
      <c r="I4" s="602"/>
    </row>
    <row r="5" spans="1:11" ht="13.5" customHeight="1">
      <c r="A5" s="602"/>
      <c r="B5" s="602"/>
      <c r="C5" s="602"/>
      <c r="D5" s="585" t="s">
        <v>237</v>
      </c>
      <c r="E5" s="602"/>
      <c r="F5" s="602"/>
      <c r="G5" s="602"/>
      <c r="H5" s="678" t="s">
        <v>238</v>
      </c>
      <c r="I5" s="678" t="s">
        <v>239</v>
      </c>
    </row>
    <row r="6" spans="1:11" ht="13.5" customHeight="1">
      <c r="A6" s="602"/>
      <c r="B6" s="602"/>
      <c r="C6" s="602"/>
      <c r="D6" s="680" t="s">
        <v>240</v>
      </c>
      <c r="E6" s="678" t="s">
        <v>241</v>
      </c>
      <c r="F6" s="678" t="s">
        <v>242</v>
      </c>
      <c r="G6" s="682" t="s">
        <v>243</v>
      </c>
      <c r="H6" s="679"/>
      <c r="I6" s="679"/>
    </row>
    <row r="7" spans="1:11">
      <c r="A7" s="602"/>
      <c r="B7" s="602"/>
      <c r="C7" s="602"/>
      <c r="D7" s="681"/>
      <c r="E7" s="679"/>
      <c r="F7" s="679"/>
      <c r="G7" s="683"/>
      <c r="H7" s="679"/>
      <c r="I7" s="679"/>
    </row>
    <row r="8" spans="1:11">
      <c r="A8" s="602" t="s">
        <v>2</v>
      </c>
      <c r="B8" s="602"/>
      <c r="C8" s="101" t="s">
        <v>3</v>
      </c>
      <c r="D8" s="107" t="s">
        <v>246</v>
      </c>
      <c r="E8" s="107" t="s">
        <v>246</v>
      </c>
      <c r="F8" s="107" t="s">
        <v>246</v>
      </c>
      <c r="G8" s="107" t="s">
        <v>246</v>
      </c>
      <c r="H8" s="107" t="s">
        <v>246</v>
      </c>
      <c r="I8" s="107" t="s">
        <v>9</v>
      </c>
    </row>
    <row r="9" spans="1:11">
      <c r="A9" s="26" t="s">
        <v>6</v>
      </c>
      <c r="B9" s="27">
        <v>1</v>
      </c>
      <c r="C9" s="28">
        <v>1989</v>
      </c>
      <c r="D9" s="517">
        <v>504</v>
      </c>
      <c r="E9" s="517">
        <v>817</v>
      </c>
      <c r="F9" s="517">
        <v>29</v>
      </c>
      <c r="G9" s="517">
        <v>312</v>
      </c>
      <c r="H9" s="73">
        <v>1662</v>
      </c>
      <c r="I9" s="509">
        <v>-1.3649851632047461</v>
      </c>
    </row>
    <row r="10" spans="1:11">
      <c r="A10" s="26"/>
      <c r="B10" s="27">
        <v>2</v>
      </c>
      <c r="C10" s="28">
        <v>1990</v>
      </c>
      <c r="D10" s="508">
        <v>487</v>
      </c>
      <c r="E10" s="508">
        <v>806</v>
      </c>
      <c r="F10" s="508">
        <v>35</v>
      </c>
      <c r="G10" s="508">
        <v>380</v>
      </c>
      <c r="H10" s="73">
        <v>1708</v>
      </c>
      <c r="I10" s="509">
        <v>2.7677496991576511</v>
      </c>
    </row>
    <row r="11" spans="1:11">
      <c r="A11" s="26"/>
      <c r="B11" s="27">
        <v>3</v>
      </c>
      <c r="C11" s="28">
        <v>1991</v>
      </c>
      <c r="D11" s="508">
        <v>440</v>
      </c>
      <c r="E11" s="508">
        <v>584</v>
      </c>
      <c r="F11" s="508">
        <v>42</v>
      </c>
      <c r="G11" s="508">
        <v>304</v>
      </c>
      <c r="H11" s="73">
        <v>1370</v>
      </c>
      <c r="I11" s="509">
        <v>-19.789227166276348</v>
      </c>
    </row>
    <row r="12" spans="1:11">
      <c r="A12" s="26"/>
      <c r="B12" s="27">
        <v>4</v>
      </c>
      <c r="C12" s="28">
        <v>1992</v>
      </c>
      <c r="D12" s="508">
        <v>477.61099999999999</v>
      </c>
      <c r="E12" s="508">
        <v>671.98900000000003</v>
      </c>
      <c r="F12" s="508">
        <v>35.863</v>
      </c>
      <c r="G12" s="508">
        <v>217.12700000000001</v>
      </c>
      <c r="H12" s="73">
        <v>1402.59</v>
      </c>
      <c r="I12" s="509">
        <v>2.3788321167883097</v>
      </c>
    </row>
    <row r="13" spans="1:11">
      <c r="A13" s="26"/>
      <c r="B13" s="27">
        <v>5</v>
      </c>
      <c r="C13" s="28">
        <v>1993</v>
      </c>
      <c r="D13" s="508">
        <v>531.03399999999999</v>
      </c>
      <c r="E13" s="508">
        <v>663.60799999999995</v>
      </c>
      <c r="F13" s="508">
        <v>31.661000000000001</v>
      </c>
      <c r="G13" s="508">
        <v>259.38099999999997</v>
      </c>
      <c r="H13" s="73">
        <v>1485.6839999999997</v>
      </c>
      <c r="I13" s="509">
        <v>5.924325711719014</v>
      </c>
    </row>
    <row r="14" spans="1:11">
      <c r="A14" s="26"/>
      <c r="B14" s="27">
        <v>6</v>
      </c>
      <c r="C14" s="28">
        <v>1994</v>
      </c>
      <c r="D14" s="510">
        <v>573.173</v>
      </c>
      <c r="E14" s="510">
        <v>595.81200000000001</v>
      </c>
      <c r="F14" s="510">
        <v>27.631</v>
      </c>
      <c r="G14" s="510">
        <v>373.63600000000002</v>
      </c>
      <c r="H14" s="73">
        <v>1570.2520000000002</v>
      </c>
      <c r="I14" s="509">
        <v>5.69219295624106</v>
      </c>
    </row>
    <row r="15" spans="1:11">
      <c r="A15" s="26"/>
      <c r="B15" s="27">
        <v>7</v>
      </c>
      <c r="C15" s="28">
        <v>1995</v>
      </c>
      <c r="D15" s="510">
        <v>538</v>
      </c>
      <c r="E15" s="510">
        <v>554</v>
      </c>
      <c r="F15" s="510">
        <v>26</v>
      </c>
      <c r="G15" s="510">
        <v>353</v>
      </c>
      <c r="H15" s="73">
        <v>1471</v>
      </c>
      <c r="I15" s="509">
        <v>-6.3207688956931847</v>
      </c>
    </row>
    <row r="16" spans="1:11">
      <c r="A16" s="26"/>
      <c r="B16" s="27">
        <v>8</v>
      </c>
      <c r="C16" s="28">
        <v>1996</v>
      </c>
      <c r="D16" s="510">
        <v>644</v>
      </c>
      <c r="E16" s="510">
        <v>623</v>
      </c>
      <c r="F16" s="510">
        <v>27</v>
      </c>
      <c r="G16" s="510">
        <v>350</v>
      </c>
      <c r="H16" s="73">
        <v>1644</v>
      </c>
      <c r="I16" s="509">
        <v>11.760707002039439</v>
      </c>
    </row>
    <row r="17" spans="1:11">
      <c r="A17" s="26"/>
      <c r="B17" s="27">
        <v>9</v>
      </c>
      <c r="C17" s="28">
        <v>1997</v>
      </c>
      <c r="D17" s="510">
        <v>479</v>
      </c>
      <c r="E17" s="510">
        <v>531</v>
      </c>
      <c r="F17" s="510">
        <v>24</v>
      </c>
      <c r="G17" s="510">
        <v>353</v>
      </c>
      <c r="H17" s="73">
        <v>1387</v>
      </c>
      <c r="I17" s="509">
        <v>-15.632603406326028</v>
      </c>
    </row>
    <row r="18" spans="1:11">
      <c r="A18" s="26"/>
      <c r="B18" s="27">
        <v>10</v>
      </c>
      <c r="C18" s="28">
        <v>1998</v>
      </c>
      <c r="D18" s="510">
        <v>431</v>
      </c>
      <c r="E18" s="510">
        <v>457</v>
      </c>
      <c r="F18" s="510">
        <v>17</v>
      </c>
      <c r="G18" s="510">
        <v>293</v>
      </c>
      <c r="H18" s="73">
        <v>1198</v>
      </c>
      <c r="I18" s="509">
        <v>-13.626532083633746</v>
      </c>
    </row>
    <row r="19" spans="1:11">
      <c r="A19" s="26"/>
      <c r="B19" s="27">
        <v>11</v>
      </c>
      <c r="C19" s="28">
        <v>1999</v>
      </c>
      <c r="D19" s="510">
        <v>475</v>
      </c>
      <c r="E19" s="510">
        <v>424</v>
      </c>
      <c r="F19" s="510">
        <v>13</v>
      </c>
      <c r="G19" s="510">
        <v>303</v>
      </c>
      <c r="H19" s="73">
        <v>1215</v>
      </c>
      <c r="I19" s="509">
        <v>1.4190317195325486</v>
      </c>
    </row>
    <row r="20" spans="1:11">
      <c r="A20" s="26"/>
      <c r="B20" s="27">
        <v>12</v>
      </c>
      <c r="C20" s="28">
        <v>2000</v>
      </c>
      <c r="D20" s="510">
        <v>452</v>
      </c>
      <c r="E20" s="510">
        <v>421</v>
      </c>
      <c r="F20" s="510">
        <v>12</v>
      </c>
      <c r="G20" s="510">
        <v>345</v>
      </c>
      <c r="H20" s="73">
        <v>1230</v>
      </c>
      <c r="I20" s="509">
        <v>1.2345679012345734</v>
      </c>
    </row>
    <row r="21" spans="1:11">
      <c r="A21" s="26"/>
      <c r="B21" s="27">
        <v>13</v>
      </c>
      <c r="C21" s="28">
        <v>2001</v>
      </c>
      <c r="D21" s="510">
        <v>387</v>
      </c>
      <c r="E21" s="510">
        <v>438</v>
      </c>
      <c r="F21" s="510">
        <v>10</v>
      </c>
      <c r="G21" s="510">
        <v>339</v>
      </c>
      <c r="H21" s="73">
        <v>1174</v>
      </c>
      <c r="I21" s="509">
        <v>-4.5528455284552845</v>
      </c>
    </row>
    <row r="22" spans="1:11">
      <c r="A22" s="26"/>
      <c r="B22" s="27">
        <v>14</v>
      </c>
      <c r="C22" s="28">
        <v>2002</v>
      </c>
      <c r="D22" s="512">
        <v>368</v>
      </c>
      <c r="E22" s="512">
        <v>450</v>
      </c>
      <c r="F22" s="512">
        <v>9</v>
      </c>
      <c r="G22" s="512">
        <v>324</v>
      </c>
      <c r="H22" s="73">
        <v>1151</v>
      </c>
      <c r="I22" s="509">
        <v>-1.959114139693352</v>
      </c>
    </row>
    <row r="23" spans="1:11">
      <c r="A23" s="26"/>
      <c r="B23" s="27">
        <v>15</v>
      </c>
      <c r="C23" s="28">
        <v>2003</v>
      </c>
      <c r="D23" s="512">
        <v>373</v>
      </c>
      <c r="E23" s="512">
        <v>452</v>
      </c>
      <c r="F23" s="512">
        <v>9</v>
      </c>
      <c r="G23" s="512">
        <v>327</v>
      </c>
      <c r="H23" s="73">
        <v>1161</v>
      </c>
      <c r="I23" s="509">
        <v>0.86880973066898459</v>
      </c>
    </row>
    <row r="24" spans="1:11">
      <c r="A24" s="26"/>
      <c r="B24" s="27">
        <v>16</v>
      </c>
      <c r="C24" s="28">
        <v>2004</v>
      </c>
      <c r="D24" s="512">
        <v>370</v>
      </c>
      <c r="E24" s="512">
        <v>465</v>
      </c>
      <c r="F24" s="512">
        <v>9</v>
      </c>
      <c r="G24" s="512">
        <v>346</v>
      </c>
      <c r="H24" s="73">
        <v>1190</v>
      </c>
      <c r="I24" s="509">
        <v>2.4978466838931901</v>
      </c>
    </row>
    <row r="25" spans="1:11">
      <c r="A25" s="268"/>
      <c r="B25" s="27">
        <v>17</v>
      </c>
      <c r="C25" s="28">
        <v>2005</v>
      </c>
      <c r="D25" s="513">
        <v>353</v>
      </c>
      <c r="E25" s="513">
        <v>504</v>
      </c>
      <c r="F25" s="513">
        <v>10</v>
      </c>
      <c r="G25" s="513">
        <v>369</v>
      </c>
      <c r="H25" s="514">
        <v>1236</v>
      </c>
      <c r="I25" s="78">
        <v>3.8655462184873954</v>
      </c>
    </row>
    <row r="26" spans="1:11">
      <c r="A26" s="268"/>
      <c r="B26" s="27">
        <v>18</v>
      </c>
      <c r="C26" s="28">
        <v>2006</v>
      </c>
      <c r="D26" s="513">
        <v>359</v>
      </c>
      <c r="E26" s="513">
        <v>543</v>
      </c>
      <c r="F26" s="513">
        <v>9</v>
      </c>
      <c r="G26" s="513">
        <v>379</v>
      </c>
      <c r="H26" s="514">
        <v>1290</v>
      </c>
      <c r="I26" s="78">
        <v>4.3689320388349557</v>
      </c>
    </row>
    <row r="27" spans="1:11">
      <c r="A27" s="268"/>
      <c r="B27" s="27">
        <v>19</v>
      </c>
      <c r="C27" s="28">
        <v>2007</v>
      </c>
      <c r="D27" s="513">
        <v>315</v>
      </c>
      <c r="E27" s="513">
        <v>442</v>
      </c>
      <c r="F27" s="513">
        <v>9</v>
      </c>
      <c r="G27" s="513">
        <v>295</v>
      </c>
      <c r="H27" s="514">
        <v>1061</v>
      </c>
      <c r="I27" s="78">
        <v>-17.751937984496124</v>
      </c>
    </row>
    <row r="28" spans="1:11">
      <c r="A28" s="268"/>
      <c r="B28" s="27">
        <v>20</v>
      </c>
      <c r="C28" s="28">
        <v>2008</v>
      </c>
      <c r="D28" s="513">
        <v>319</v>
      </c>
      <c r="E28" s="513">
        <v>465</v>
      </c>
      <c r="F28" s="513">
        <v>10</v>
      </c>
      <c r="G28" s="513">
        <v>300</v>
      </c>
      <c r="H28" s="514">
        <v>1093</v>
      </c>
      <c r="I28" s="78">
        <v>3.0160226201696503</v>
      </c>
    </row>
    <row r="29" spans="1:11">
      <c r="A29" s="268"/>
      <c r="B29" s="27">
        <v>21</v>
      </c>
      <c r="C29" s="28">
        <v>2009</v>
      </c>
      <c r="D29" s="513">
        <v>285</v>
      </c>
      <c r="E29" s="513">
        <v>321</v>
      </c>
      <c r="F29" s="513">
        <v>13</v>
      </c>
      <c r="G29" s="513">
        <v>169</v>
      </c>
      <c r="H29" s="514">
        <v>788</v>
      </c>
      <c r="I29" s="78">
        <v>-27.904849039341258</v>
      </c>
      <c r="K29" s="25"/>
    </row>
    <row r="30" spans="1:11">
      <c r="A30" s="34"/>
      <c r="B30" s="27">
        <v>22</v>
      </c>
      <c r="C30" s="28">
        <v>2010</v>
      </c>
      <c r="D30" s="513">
        <v>305</v>
      </c>
      <c r="E30" s="513">
        <v>298</v>
      </c>
      <c r="F30" s="513">
        <v>8</v>
      </c>
      <c r="G30" s="513">
        <v>202</v>
      </c>
      <c r="H30" s="514">
        <v>813</v>
      </c>
      <c r="I30" s="78">
        <v>3.1725888324872926</v>
      </c>
    </row>
    <row r="31" spans="1:11">
      <c r="A31" s="34"/>
      <c r="B31" s="27">
        <v>23</v>
      </c>
      <c r="C31" s="28">
        <v>2011</v>
      </c>
      <c r="D31" s="513">
        <v>306</v>
      </c>
      <c r="E31" s="513">
        <v>286</v>
      </c>
      <c r="F31" s="513">
        <v>8</v>
      </c>
      <c r="G31" s="513">
        <v>235</v>
      </c>
      <c r="H31" s="514">
        <v>834</v>
      </c>
      <c r="I31" s="78">
        <v>2.6</v>
      </c>
    </row>
    <row r="32" spans="1:11">
      <c r="A32" s="34"/>
      <c r="B32" s="27">
        <v>24</v>
      </c>
      <c r="C32" s="28">
        <v>2012</v>
      </c>
      <c r="D32" s="513">
        <v>312</v>
      </c>
      <c r="E32" s="513">
        <v>319</v>
      </c>
      <c r="F32" s="518">
        <v>6</v>
      </c>
      <c r="G32" s="513">
        <v>247</v>
      </c>
      <c r="H32" s="514">
        <v>883</v>
      </c>
      <c r="I32" s="78">
        <v>5.8</v>
      </c>
    </row>
    <row r="33" spans="1:10">
      <c r="A33" s="34"/>
      <c r="B33" s="27">
        <v>25</v>
      </c>
      <c r="C33" s="28">
        <v>2013</v>
      </c>
      <c r="D33" s="513">
        <v>355</v>
      </c>
      <c r="E33" s="513">
        <v>356</v>
      </c>
      <c r="F33" s="518">
        <v>5</v>
      </c>
      <c r="G33" s="513">
        <v>264</v>
      </c>
      <c r="H33" s="514">
        <v>980</v>
      </c>
      <c r="I33" s="78">
        <v>11</v>
      </c>
    </row>
    <row r="34" spans="1:10">
      <c r="A34" s="34"/>
      <c r="B34" s="27">
        <v>26</v>
      </c>
      <c r="C34" s="28">
        <v>2014</v>
      </c>
      <c r="D34" s="513">
        <v>285</v>
      </c>
      <c r="E34" s="513">
        <v>362</v>
      </c>
      <c r="F34" s="518">
        <v>7</v>
      </c>
      <c r="G34" s="513">
        <v>237</v>
      </c>
      <c r="H34" s="514">
        <v>892</v>
      </c>
      <c r="I34" s="78">
        <v>-8.9795918367346932</v>
      </c>
      <c r="J34" s="34"/>
    </row>
    <row r="35" spans="1:10">
      <c r="A35" s="34"/>
      <c r="B35" s="27">
        <v>27</v>
      </c>
      <c r="C35" s="28">
        <v>2015</v>
      </c>
      <c r="D35" s="513">
        <v>283</v>
      </c>
      <c r="E35" s="513">
        <v>379</v>
      </c>
      <c r="F35" s="513">
        <v>6</v>
      </c>
      <c r="G35" s="513">
        <v>241</v>
      </c>
      <c r="H35" s="514">
        <v>909</v>
      </c>
      <c r="I35" s="78">
        <f>(H35-H34)/H34*100</f>
        <v>1.905829596412556</v>
      </c>
    </row>
    <row r="36" spans="1:10">
      <c r="A36" s="34"/>
      <c r="B36" s="27">
        <v>28</v>
      </c>
      <c r="C36" s="28">
        <v>2016</v>
      </c>
      <c r="D36" s="513">
        <v>292</v>
      </c>
      <c r="E36" s="513">
        <v>419</v>
      </c>
      <c r="F36" s="513">
        <v>6</v>
      </c>
      <c r="G36" s="513">
        <v>251</v>
      </c>
      <c r="H36" s="514">
        <v>967</v>
      </c>
      <c r="I36" s="78">
        <f>(H36-H35)/H35*100</f>
        <v>6.3806380638063809</v>
      </c>
    </row>
    <row r="37" spans="1:10">
      <c r="A37" s="34"/>
      <c r="B37" s="27">
        <v>29</v>
      </c>
      <c r="C37" s="28">
        <v>2017</v>
      </c>
      <c r="D37" s="513">
        <v>284</v>
      </c>
      <c r="E37" s="513">
        <v>419</v>
      </c>
      <c r="F37" s="513">
        <v>6</v>
      </c>
      <c r="G37" s="513">
        <v>255</v>
      </c>
      <c r="H37" s="514">
        <v>965</v>
      </c>
      <c r="I37" s="78">
        <f>(H37-H36)/H36*100</f>
        <v>-0.20682523267838679</v>
      </c>
    </row>
    <row r="38" spans="1:10">
      <c r="A38" s="34"/>
      <c r="B38" s="27">
        <v>30</v>
      </c>
      <c r="C38" s="28">
        <v>2018</v>
      </c>
      <c r="D38" s="513">
        <v>283</v>
      </c>
      <c r="E38" s="513">
        <v>396</v>
      </c>
      <c r="F38" s="513">
        <v>7</v>
      </c>
      <c r="G38" s="513">
        <v>255</v>
      </c>
      <c r="H38" s="514">
        <v>942</v>
      </c>
      <c r="I38" s="78">
        <f t="shared" ref="I38" si="0">(H38-H37)/H37*100</f>
        <v>-2.383419689119171</v>
      </c>
    </row>
    <row r="39" spans="1:10">
      <c r="A39" s="34" t="s">
        <v>7</v>
      </c>
      <c r="B39" s="27">
        <v>1</v>
      </c>
      <c r="C39" s="28">
        <v>2019</v>
      </c>
      <c r="D39" s="513">
        <v>289</v>
      </c>
      <c r="E39" s="513">
        <v>342</v>
      </c>
      <c r="F39" s="513">
        <v>6</v>
      </c>
      <c r="G39" s="513">
        <v>268</v>
      </c>
      <c r="H39" s="514">
        <v>905</v>
      </c>
      <c r="I39" s="78">
        <f>(H39-H38)/H38*100</f>
        <v>-3.9278131634819533</v>
      </c>
    </row>
    <row r="40" spans="1:10">
      <c r="A40" s="34"/>
      <c r="B40" s="27">
        <v>2</v>
      </c>
      <c r="C40" s="28">
        <v>2020</v>
      </c>
      <c r="D40" s="513">
        <v>261</v>
      </c>
      <c r="E40" s="513">
        <v>307</v>
      </c>
      <c r="F40" s="513">
        <v>7</v>
      </c>
      <c r="G40" s="513">
        <v>240</v>
      </c>
      <c r="H40" s="514">
        <v>815</v>
      </c>
      <c r="I40" s="78">
        <f>(H40-H39)/H39*100</f>
        <v>-9.94475138121547</v>
      </c>
    </row>
    <row r="41" spans="1:10">
      <c r="A41" s="34"/>
      <c r="B41" s="27">
        <v>3</v>
      </c>
      <c r="C41" s="28">
        <v>2021</v>
      </c>
      <c r="D41" s="513">
        <v>286</v>
      </c>
      <c r="E41" s="513">
        <v>321</v>
      </c>
      <c r="F41" s="513">
        <v>6</v>
      </c>
      <c r="G41" s="513">
        <v>244</v>
      </c>
      <c r="H41" s="514">
        <v>856</v>
      </c>
      <c r="I41" s="78">
        <f>(H41-H40)/H40*100</f>
        <v>5.0306748466257671</v>
      </c>
    </row>
    <row r="42" spans="1:10">
      <c r="A42" s="34"/>
      <c r="B42" s="27">
        <v>4</v>
      </c>
      <c r="C42" s="28">
        <v>2022</v>
      </c>
      <c r="D42" s="513">
        <v>253</v>
      </c>
      <c r="E42" s="513">
        <v>345</v>
      </c>
      <c r="F42" s="513">
        <v>6</v>
      </c>
      <c r="G42" s="513">
        <v>255</v>
      </c>
      <c r="H42" s="514">
        <v>860</v>
      </c>
      <c r="I42" s="78">
        <f t="shared" ref="I42:I43" si="1">(H42-H41)/H41*100</f>
        <v>0.46728971962616817</v>
      </c>
    </row>
    <row r="43" spans="1:10">
      <c r="A43" s="35"/>
      <c r="B43" s="30">
        <v>5</v>
      </c>
      <c r="C43" s="31">
        <v>2023</v>
      </c>
      <c r="D43" s="515">
        <v>224</v>
      </c>
      <c r="E43" s="515">
        <v>344</v>
      </c>
      <c r="F43" s="515">
        <v>5</v>
      </c>
      <c r="G43" s="515">
        <v>246</v>
      </c>
      <c r="H43" s="516">
        <v>820</v>
      </c>
      <c r="I43" s="78">
        <f t="shared" si="1"/>
        <v>-4.6511627906976747</v>
      </c>
    </row>
    <row r="44" spans="1:10" ht="14.25" customHeight="1">
      <c r="A44" s="216"/>
      <c r="B44" s="216"/>
      <c r="C44" s="216"/>
      <c r="D44" s="216"/>
      <c r="E44" s="216"/>
      <c r="F44" s="216"/>
      <c r="G44" s="216"/>
      <c r="H44" s="20"/>
      <c r="I44" s="216"/>
    </row>
    <row r="45" spans="1:10">
      <c r="A45" s="16" t="s">
        <v>247</v>
      </c>
    </row>
  </sheetData>
  <mergeCells count="10">
    <mergeCell ref="A8:B8"/>
    <mergeCell ref="A4:C7"/>
    <mergeCell ref="D4:I4"/>
    <mergeCell ref="D5:G5"/>
    <mergeCell ref="H5:H7"/>
    <mergeCell ref="I5:I7"/>
    <mergeCell ref="D6:D7"/>
    <mergeCell ref="E6:E7"/>
    <mergeCell ref="F6:F7"/>
    <mergeCell ref="G6:G7"/>
  </mergeCells>
  <phoneticPr fontId="3"/>
  <printOptions horizontalCentered="1"/>
  <pageMargins left="0.78740157480314965" right="0.78740157480314965" top="0.98425196850393704" bottom="0" header="0.51181102362204722" footer="0.51181102362204722"/>
  <pageSetup paperSize="9" scale="9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BreakPreview" zoomScale="120" zoomScaleNormal="90" zoomScaleSheetLayoutView="120" workbookViewId="0">
      <pane ySplit="5" topLeftCell="A6" activePane="bottomLeft" state="frozen"/>
      <selection pane="bottomLeft"/>
    </sheetView>
  </sheetViews>
  <sheetFormatPr defaultColWidth="9" defaultRowHeight="13"/>
  <cols>
    <col min="1" max="2" width="4.90625" style="39" customWidth="1"/>
    <col min="3" max="3" width="9" style="41" customWidth="1"/>
    <col min="4" max="10" width="9" style="39" customWidth="1"/>
    <col min="11" max="11" width="8.90625" style="39" customWidth="1"/>
    <col min="12" max="16384" width="9" style="39"/>
  </cols>
  <sheetData>
    <row r="1" spans="1:11" ht="21.75" customHeight="1">
      <c r="A1" s="36" t="s">
        <v>250</v>
      </c>
      <c r="B1" s="37"/>
      <c r="C1" s="38"/>
      <c r="D1" s="37"/>
      <c r="E1" s="37"/>
      <c r="F1" s="37"/>
      <c r="G1" s="37"/>
      <c r="H1" s="37"/>
      <c r="I1" s="37"/>
      <c r="J1" s="37"/>
      <c r="K1" s="37"/>
    </row>
    <row r="2" spans="1:11" ht="18" customHeight="1">
      <c r="A2" s="40" t="s">
        <v>251</v>
      </c>
      <c r="K2" s="43" t="s">
        <v>252</v>
      </c>
    </row>
    <row r="3" spans="1:11" ht="13.5" customHeight="1"/>
    <row r="4" spans="1:11" ht="13.5" customHeight="1">
      <c r="A4" s="581" t="s">
        <v>1</v>
      </c>
      <c r="B4" s="581"/>
      <c r="C4" s="581"/>
      <c r="D4" s="684" t="s">
        <v>12</v>
      </c>
      <c r="E4" s="684" t="s">
        <v>13</v>
      </c>
      <c r="F4" s="58"/>
      <c r="G4" s="58"/>
      <c r="H4" s="58"/>
      <c r="I4" s="58"/>
      <c r="J4" s="58"/>
    </row>
    <row r="5" spans="1:11">
      <c r="A5" s="581" t="s">
        <v>2</v>
      </c>
      <c r="B5" s="606"/>
      <c r="C5" s="108" t="s">
        <v>3</v>
      </c>
      <c r="D5" s="685"/>
      <c r="E5" s="685"/>
      <c r="F5" s="52"/>
      <c r="G5" s="52"/>
      <c r="H5" s="52"/>
      <c r="I5" s="52"/>
      <c r="J5" s="52"/>
    </row>
    <row r="6" spans="1:11">
      <c r="A6" s="44" t="s">
        <v>6</v>
      </c>
      <c r="B6" s="45">
        <v>7</v>
      </c>
      <c r="C6" s="46">
        <v>1995</v>
      </c>
      <c r="D6" s="519">
        <v>1.73</v>
      </c>
      <c r="E6" s="520">
        <v>1.42</v>
      </c>
      <c r="F6" s="521"/>
      <c r="G6" s="521"/>
      <c r="H6" s="521"/>
      <c r="I6" s="521"/>
      <c r="J6" s="521"/>
    </row>
    <row r="7" spans="1:11">
      <c r="A7" s="48"/>
      <c r="B7" s="45">
        <v>8</v>
      </c>
      <c r="C7" s="46">
        <v>1996</v>
      </c>
      <c r="D7" s="519">
        <v>1.73</v>
      </c>
      <c r="E7" s="522">
        <v>1.43</v>
      </c>
      <c r="F7" s="523"/>
      <c r="G7" s="523"/>
      <c r="H7" s="523"/>
      <c r="I7" s="523"/>
      <c r="J7" s="523"/>
    </row>
    <row r="8" spans="1:11">
      <c r="A8" s="48"/>
      <c r="B8" s="52">
        <v>9</v>
      </c>
      <c r="C8" s="53">
        <v>1997</v>
      </c>
      <c r="D8" s="519">
        <v>1.67</v>
      </c>
      <c r="E8" s="522">
        <v>1.39</v>
      </c>
      <c r="F8" s="523"/>
      <c r="G8" s="523"/>
      <c r="H8" s="523"/>
      <c r="I8" s="523"/>
      <c r="J8" s="523"/>
    </row>
    <row r="9" spans="1:11">
      <c r="A9" s="48"/>
      <c r="B9" s="52">
        <v>10</v>
      </c>
      <c r="C9" s="53">
        <v>1998</v>
      </c>
      <c r="D9" s="523">
        <v>1.67</v>
      </c>
      <c r="E9" s="520">
        <v>1.38</v>
      </c>
      <c r="F9" s="521"/>
      <c r="G9" s="521"/>
      <c r="H9" s="521"/>
      <c r="I9" s="521"/>
      <c r="J9" s="521"/>
    </row>
    <row r="10" spans="1:11">
      <c r="A10" s="48"/>
      <c r="B10" s="52">
        <v>11</v>
      </c>
      <c r="C10" s="53">
        <v>1999</v>
      </c>
      <c r="D10" s="523">
        <v>1.61</v>
      </c>
      <c r="E10" s="520">
        <v>1.34</v>
      </c>
      <c r="F10" s="521"/>
      <c r="G10" s="521"/>
      <c r="H10" s="521"/>
      <c r="I10" s="521"/>
      <c r="J10" s="521"/>
    </row>
    <row r="11" spans="1:11">
      <c r="A11" s="48"/>
      <c r="B11" s="52">
        <v>12</v>
      </c>
      <c r="C11" s="53">
        <v>2000</v>
      </c>
      <c r="D11" s="523">
        <v>1.65</v>
      </c>
      <c r="E11" s="520">
        <v>1.36</v>
      </c>
      <c r="F11" s="521"/>
      <c r="G11" s="521"/>
      <c r="H11" s="521"/>
      <c r="I11" s="521"/>
      <c r="J11" s="521"/>
    </row>
    <row r="12" spans="1:11">
      <c r="A12" s="48"/>
      <c r="B12" s="52">
        <v>13</v>
      </c>
      <c r="C12" s="53">
        <v>2001</v>
      </c>
      <c r="D12" s="523">
        <v>1.6</v>
      </c>
      <c r="E12" s="520">
        <v>1.33</v>
      </c>
      <c r="F12" s="521"/>
      <c r="G12" s="521"/>
      <c r="H12" s="521"/>
      <c r="I12" s="521"/>
      <c r="J12" s="521"/>
    </row>
    <row r="13" spans="1:11">
      <c r="A13" s="48"/>
      <c r="B13" s="52">
        <v>14</v>
      </c>
      <c r="C13" s="53">
        <v>2002</v>
      </c>
      <c r="D13" s="523">
        <v>1.52</v>
      </c>
      <c r="E13" s="520">
        <v>1.32</v>
      </c>
      <c r="F13" s="521"/>
      <c r="G13" s="521"/>
      <c r="H13" s="521"/>
      <c r="I13" s="521"/>
      <c r="J13" s="521"/>
    </row>
    <row r="14" spans="1:11">
      <c r="A14" s="51"/>
      <c r="B14" s="52">
        <v>15</v>
      </c>
      <c r="C14" s="53">
        <v>2003</v>
      </c>
      <c r="D14" s="523">
        <v>1.48</v>
      </c>
      <c r="E14" s="520">
        <v>1.29</v>
      </c>
      <c r="F14" s="521"/>
      <c r="G14" s="521"/>
      <c r="H14" s="521"/>
      <c r="I14" s="521"/>
      <c r="J14" s="521"/>
      <c r="K14" s="60"/>
    </row>
    <row r="15" spans="1:11">
      <c r="A15" s="51"/>
      <c r="B15" s="52">
        <v>16</v>
      </c>
      <c r="C15" s="54">
        <v>2004</v>
      </c>
      <c r="D15" s="523">
        <v>1.48</v>
      </c>
      <c r="E15" s="520">
        <v>1.29</v>
      </c>
      <c r="F15" s="521"/>
      <c r="G15" s="521"/>
      <c r="H15" s="521"/>
      <c r="I15" s="521"/>
      <c r="J15" s="521"/>
      <c r="K15" s="60"/>
    </row>
    <row r="16" spans="1:11">
      <c r="A16" s="51"/>
      <c r="B16" s="52">
        <v>17</v>
      </c>
      <c r="C16" s="54">
        <v>2005</v>
      </c>
      <c r="D16" s="523">
        <v>1.5</v>
      </c>
      <c r="E16" s="520">
        <v>1.26</v>
      </c>
      <c r="F16" s="521"/>
      <c r="G16" s="521"/>
      <c r="H16" s="521"/>
      <c r="I16" s="521"/>
      <c r="J16" s="521"/>
      <c r="K16" s="60"/>
    </row>
    <row r="17" spans="1:11">
      <c r="A17" s="51"/>
      <c r="B17" s="52">
        <v>18</v>
      </c>
      <c r="C17" s="54">
        <v>2006</v>
      </c>
      <c r="D17" s="523">
        <v>1.53</v>
      </c>
      <c r="E17" s="520">
        <v>1.32</v>
      </c>
      <c r="F17" s="521"/>
      <c r="G17" s="521"/>
      <c r="H17" s="521"/>
      <c r="I17" s="521"/>
      <c r="J17" s="521"/>
      <c r="K17" s="60"/>
    </row>
    <row r="18" spans="1:11">
      <c r="A18" s="51"/>
      <c r="B18" s="52">
        <v>19</v>
      </c>
      <c r="C18" s="54">
        <v>2007</v>
      </c>
      <c r="D18" s="523">
        <v>1.53</v>
      </c>
      <c r="E18" s="520">
        <v>1.34</v>
      </c>
      <c r="F18" s="521"/>
      <c r="G18" s="521"/>
      <c r="H18" s="521"/>
      <c r="I18" s="521"/>
      <c r="J18" s="521"/>
      <c r="K18" s="60"/>
    </row>
    <row r="19" spans="1:11">
      <c r="A19" s="51"/>
      <c r="B19" s="52">
        <v>20</v>
      </c>
      <c r="C19" s="54">
        <v>2008</v>
      </c>
      <c r="D19" s="523">
        <v>1.51</v>
      </c>
      <c r="E19" s="520">
        <v>1.37</v>
      </c>
      <c r="F19" s="521"/>
      <c r="G19" s="521"/>
      <c r="H19" s="521"/>
      <c r="I19" s="521"/>
      <c r="J19" s="521"/>
      <c r="K19" s="60"/>
    </row>
    <row r="20" spans="1:11">
      <c r="A20" s="51"/>
      <c r="B20" s="52">
        <v>21</v>
      </c>
      <c r="C20" s="54">
        <v>2009</v>
      </c>
      <c r="D20" s="523">
        <v>1.55</v>
      </c>
      <c r="E20" s="520">
        <v>1.37</v>
      </c>
      <c r="F20" s="521"/>
      <c r="G20" s="521"/>
      <c r="H20" s="521"/>
      <c r="I20" s="521"/>
      <c r="J20" s="521"/>
      <c r="K20" s="60"/>
    </row>
    <row r="21" spans="1:11">
      <c r="A21" s="51"/>
      <c r="B21" s="52">
        <v>22</v>
      </c>
      <c r="C21" s="54">
        <v>2010</v>
      </c>
      <c r="D21" s="523">
        <v>1.68</v>
      </c>
      <c r="E21" s="520">
        <v>1.39</v>
      </c>
      <c r="F21" s="521"/>
      <c r="G21" s="521"/>
      <c r="H21" s="521"/>
      <c r="I21" s="521"/>
      <c r="J21" s="521"/>
      <c r="K21" s="60"/>
    </row>
    <row r="22" spans="1:11">
      <c r="A22" s="51"/>
      <c r="B22" s="52">
        <v>23</v>
      </c>
      <c r="C22" s="54">
        <v>2011</v>
      </c>
      <c r="D22" s="523">
        <v>1.61</v>
      </c>
      <c r="E22" s="520">
        <v>1.39</v>
      </c>
      <c r="F22" s="521"/>
      <c r="G22" s="521"/>
      <c r="H22" s="521"/>
      <c r="I22" s="521"/>
      <c r="J22" s="521"/>
      <c r="K22" s="60"/>
    </row>
    <row r="23" spans="1:11">
      <c r="A23" s="51"/>
      <c r="B23" s="52">
        <v>24</v>
      </c>
      <c r="C23" s="54">
        <v>2012</v>
      </c>
      <c r="D23" s="523">
        <v>1.68</v>
      </c>
      <c r="E23" s="520">
        <v>1.41</v>
      </c>
      <c r="F23" s="521"/>
      <c r="G23" s="521"/>
      <c r="H23" s="521"/>
      <c r="I23" s="521"/>
      <c r="J23" s="521"/>
      <c r="K23" s="60"/>
    </row>
    <row r="24" spans="1:11">
      <c r="A24" s="51"/>
      <c r="B24" s="52">
        <v>25</v>
      </c>
      <c r="C24" s="54">
        <v>2013</v>
      </c>
      <c r="D24" s="523">
        <v>1.65</v>
      </c>
      <c r="E24" s="520">
        <v>1.43</v>
      </c>
      <c r="F24" s="521"/>
      <c r="G24" s="521"/>
      <c r="H24" s="521"/>
      <c r="I24" s="521"/>
      <c r="J24" s="521"/>
      <c r="K24" s="60"/>
    </row>
    <row r="25" spans="1:11">
      <c r="A25" s="51"/>
      <c r="B25" s="52">
        <v>26</v>
      </c>
      <c r="C25" s="54">
        <v>2014</v>
      </c>
      <c r="D25" s="523">
        <v>1.66</v>
      </c>
      <c r="E25" s="520">
        <v>1.42</v>
      </c>
      <c r="F25" s="521"/>
      <c r="G25" s="521"/>
      <c r="H25" s="521"/>
      <c r="I25" s="521"/>
      <c r="J25" s="521"/>
      <c r="K25" s="60"/>
    </row>
    <row r="26" spans="1:11">
      <c r="A26" s="51"/>
      <c r="B26" s="52">
        <v>27</v>
      </c>
      <c r="C26" s="54">
        <v>2015</v>
      </c>
      <c r="D26" s="523">
        <v>1.78</v>
      </c>
      <c r="E26" s="520">
        <v>1.45</v>
      </c>
      <c r="F26" s="521"/>
      <c r="G26" s="521"/>
      <c r="H26" s="521"/>
      <c r="I26" s="521"/>
      <c r="J26" s="521"/>
      <c r="K26" s="60"/>
    </row>
    <row r="27" spans="1:11">
      <c r="A27" s="51"/>
      <c r="B27" s="52">
        <v>28</v>
      </c>
      <c r="C27" s="54">
        <v>2016</v>
      </c>
      <c r="D27" s="523">
        <v>1.75</v>
      </c>
      <c r="E27" s="520">
        <v>1.44</v>
      </c>
      <c r="F27" s="521"/>
      <c r="G27" s="521"/>
      <c r="H27" s="521"/>
      <c r="I27" s="521"/>
      <c r="J27" s="521"/>
      <c r="K27" s="60"/>
    </row>
    <row r="28" spans="1:11">
      <c r="A28" s="51"/>
      <c r="B28" s="52">
        <v>29</v>
      </c>
      <c r="C28" s="54">
        <v>2017</v>
      </c>
      <c r="D28" s="523">
        <v>1.72</v>
      </c>
      <c r="E28" s="520">
        <v>1.43</v>
      </c>
      <c r="F28" s="521"/>
      <c r="G28" s="521"/>
      <c r="H28" s="521"/>
      <c r="I28" s="521"/>
      <c r="J28" s="521"/>
      <c r="K28" s="60"/>
    </row>
    <row r="29" spans="1:11">
      <c r="A29" s="51"/>
      <c r="B29" s="55">
        <v>30</v>
      </c>
      <c r="C29" s="54">
        <v>2018</v>
      </c>
      <c r="D29" s="522">
        <v>1.74</v>
      </c>
      <c r="E29" s="520">
        <v>1.42</v>
      </c>
      <c r="F29" s="521"/>
      <c r="G29" s="521"/>
      <c r="H29" s="521"/>
      <c r="I29" s="521"/>
      <c r="J29" s="521"/>
      <c r="K29" s="60"/>
    </row>
    <row r="30" spans="1:11">
      <c r="A30" s="524" t="s">
        <v>7</v>
      </c>
      <c r="B30" s="55">
        <v>1</v>
      </c>
      <c r="C30" s="54">
        <v>2019</v>
      </c>
      <c r="D30" s="522">
        <v>1.68</v>
      </c>
      <c r="E30" s="520">
        <v>1.36</v>
      </c>
      <c r="F30" s="521"/>
      <c r="G30" s="521"/>
      <c r="H30" s="521"/>
      <c r="I30" s="521"/>
      <c r="J30" s="521"/>
      <c r="K30" s="60"/>
    </row>
    <row r="31" spans="1:11">
      <c r="A31" s="524"/>
      <c r="B31" s="55">
        <v>2</v>
      </c>
      <c r="C31" s="54">
        <v>2020</v>
      </c>
      <c r="D31" s="522">
        <v>1.6</v>
      </c>
      <c r="E31" s="520">
        <v>1.33</v>
      </c>
      <c r="F31" s="521"/>
      <c r="G31" s="521"/>
      <c r="H31" s="521"/>
      <c r="I31" s="521"/>
      <c r="J31" s="521"/>
      <c r="K31" s="60"/>
    </row>
    <row r="32" spans="1:11">
      <c r="A32" s="524"/>
      <c r="B32" s="55">
        <v>3</v>
      </c>
      <c r="C32" s="54">
        <v>2021</v>
      </c>
      <c r="D32" s="522">
        <v>1.62</v>
      </c>
      <c r="E32" s="520">
        <v>1.3</v>
      </c>
      <c r="F32" s="521"/>
      <c r="G32" s="521"/>
      <c r="H32" s="521"/>
      <c r="I32" s="521"/>
      <c r="J32" s="521"/>
      <c r="K32" s="60"/>
    </row>
    <row r="33" spans="1:11">
      <c r="A33" s="524"/>
      <c r="B33" s="55">
        <v>4</v>
      </c>
      <c r="C33" s="54">
        <v>2022</v>
      </c>
      <c r="D33" s="522">
        <v>1.57</v>
      </c>
      <c r="E33" s="520">
        <v>1.26</v>
      </c>
      <c r="F33" s="521"/>
      <c r="G33" s="521"/>
      <c r="H33" s="521"/>
      <c r="I33" s="521"/>
      <c r="J33" s="521"/>
      <c r="K33" s="60"/>
    </row>
    <row r="34" spans="1:11">
      <c r="A34" s="56"/>
      <c r="B34" s="77">
        <v>5</v>
      </c>
      <c r="C34" s="57">
        <v>2023</v>
      </c>
      <c r="D34" s="525">
        <v>1.46</v>
      </c>
      <c r="E34" s="526">
        <v>1.2</v>
      </c>
      <c r="F34" s="521"/>
      <c r="G34" s="521"/>
      <c r="H34" s="521"/>
      <c r="I34" s="521"/>
      <c r="J34" s="521"/>
      <c r="K34" s="60"/>
    </row>
    <row r="35" spans="1:11">
      <c r="A35" s="527"/>
      <c r="B35" s="527"/>
      <c r="C35" s="527"/>
      <c r="D35" s="527"/>
    </row>
    <row r="36" spans="1:11">
      <c r="A36" s="59" t="s">
        <v>253</v>
      </c>
    </row>
    <row r="37" spans="1:11">
      <c r="A37" s="61" t="s">
        <v>254</v>
      </c>
      <c r="B37" s="61"/>
      <c r="C37" s="61"/>
      <c r="D37" s="61"/>
    </row>
    <row r="41" spans="1:11" ht="13.5" customHeight="1">
      <c r="A41" s="41"/>
      <c r="B41" s="41"/>
      <c r="D41" s="60"/>
      <c r="E41" s="60"/>
      <c r="F41" s="60"/>
      <c r="G41" s="60"/>
      <c r="H41" s="60"/>
      <c r="I41" s="60"/>
      <c r="J41" s="60"/>
    </row>
    <row r="42" spans="1:11" ht="13.5" customHeight="1">
      <c r="A42" s="41"/>
      <c r="B42" s="41"/>
      <c r="D42" s="60"/>
      <c r="E42" s="60"/>
      <c r="F42" s="60"/>
      <c r="G42" s="60"/>
      <c r="H42" s="60"/>
      <c r="I42" s="60"/>
      <c r="J42" s="60"/>
    </row>
    <row r="44" spans="1:11" ht="18.75" customHeight="1">
      <c r="K44" s="528"/>
    </row>
    <row r="45" spans="1:11" ht="24" customHeight="1"/>
    <row r="46" spans="1:11" ht="27.75" customHeight="1"/>
    <row r="51" spans="1:10" ht="27.75" customHeight="1"/>
    <row r="52" spans="1:10" ht="13.5" customHeight="1">
      <c r="A52" s="41"/>
    </row>
    <row r="53" spans="1:10" ht="13.5" customHeight="1">
      <c r="A53" s="41"/>
      <c r="B53" s="41"/>
      <c r="D53" s="60"/>
      <c r="E53" s="60"/>
      <c r="F53" s="60"/>
      <c r="G53" s="60"/>
      <c r="H53" s="60"/>
      <c r="I53" s="60"/>
      <c r="J53" s="60"/>
    </row>
  </sheetData>
  <mergeCells count="4">
    <mergeCell ref="A4:C4"/>
    <mergeCell ref="D4:D5"/>
    <mergeCell ref="E4:E5"/>
    <mergeCell ref="A5:B5"/>
  </mergeCells>
  <phoneticPr fontId="3"/>
  <printOptions horizontalCentered="1"/>
  <pageMargins left="0.78740157480314965" right="0.78740157480314965" top="0.98425196850393704" bottom="0.31496062992125984" header="0.51181102362204722" footer="0.51181102362204722"/>
  <pageSetup paperSize="9" scale="9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view="pageBreakPreview" zoomScale="120" zoomScaleNormal="120" zoomScaleSheetLayoutView="12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RowHeight="13"/>
  <cols>
    <col min="1" max="2" width="4.90625" customWidth="1"/>
    <col min="4" max="17" width="6.26953125" customWidth="1"/>
  </cols>
  <sheetData>
    <row r="1" spans="1:17" ht="21.75" customHeight="1">
      <c r="A1" s="529" t="s">
        <v>250</v>
      </c>
      <c r="B1" s="530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</row>
    <row r="2" spans="1:17" ht="18" customHeight="1">
      <c r="A2" s="532" t="s">
        <v>255</v>
      </c>
      <c r="B2" s="533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5" t="s">
        <v>0</v>
      </c>
    </row>
    <row r="3" spans="1:17" ht="13.5" customHeight="1">
      <c r="A3" s="532"/>
      <c r="B3" s="533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5"/>
    </row>
    <row r="4" spans="1:17">
      <c r="A4" s="688" t="s">
        <v>1</v>
      </c>
      <c r="B4" s="688"/>
      <c r="C4" s="688"/>
      <c r="D4" s="688" t="s">
        <v>12</v>
      </c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</row>
    <row r="5" spans="1:17">
      <c r="A5" s="688"/>
      <c r="B5" s="688"/>
      <c r="C5" s="688"/>
      <c r="D5" s="686" t="s">
        <v>256</v>
      </c>
      <c r="E5" s="686" t="s">
        <v>257</v>
      </c>
      <c r="F5" s="686" t="s">
        <v>258</v>
      </c>
      <c r="G5" s="686" t="s">
        <v>259</v>
      </c>
      <c r="H5" s="686" t="s">
        <v>260</v>
      </c>
      <c r="I5" s="686" t="s">
        <v>261</v>
      </c>
      <c r="J5" s="686" t="s">
        <v>262</v>
      </c>
      <c r="K5" s="686" t="s">
        <v>263</v>
      </c>
      <c r="L5" s="686" t="s">
        <v>264</v>
      </c>
      <c r="M5" s="686" t="s">
        <v>265</v>
      </c>
      <c r="N5" s="686" t="s">
        <v>266</v>
      </c>
      <c r="O5" s="686" t="s">
        <v>267</v>
      </c>
      <c r="P5" s="686" t="s">
        <v>268</v>
      </c>
      <c r="Q5" s="686" t="s">
        <v>269</v>
      </c>
    </row>
    <row r="6" spans="1:17">
      <c r="A6" s="688"/>
      <c r="B6" s="688"/>
      <c r="C6" s="688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</row>
    <row r="7" spans="1:17">
      <c r="A7" s="688"/>
      <c r="B7" s="688"/>
      <c r="C7" s="688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687"/>
      <c r="Q7" s="687"/>
    </row>
    <row r="8" spans="1:17">
      <c r="A8" s="688" t="s">
        <v>2</v>
      </c>
      <c r="B8" s="688"/>
      <c r="C8" s="536" t="s">
        <v>3</v>
      </c>
      <c r="D8" s="537" t="s">
        <v>4</v>
      </c>
      <c r="E8" s="537" t="s">
        <v>4</v>
      </c>
      <c r="F8" s="537" t="s">
        <v>4</v>
      </c>
      <c r="G8" s="537" t="s">
        <v>4</v>
      </c>
      <c r="H8" s="537" t="s">
        <v>4</v>
      </c>
      <c r="I8" s="537" t="s">
        <v>4</v>
      </c>
      <c r="J8" s="537" t="s">
        <v>4</v>
      </c>
      <c r="K8" s="537" t="s">
        <v>4</v>
      </c>
      <c r="L8" s="537" t="s">
        <v>4</v>
      </c>
      <c r="M8" s="537" t="s">
        <v>4</v>
      </c>
      <c r="N8" s="537" t="s">
        <v>4</v>
      </c>
      <c r="O8" s="537" t="s">
        <v>4</v>
      </c>
      <c r="P8" s="537" t="s">
        <v>4</v>
      </c>
      <c r="Q8" s="537" t="s">
        <v>4</v>
      </c>
    </row>
    <row r="9" spans="1:17">
      <c r="A9" s="538" t="s">
        <v>270</v>
      </c>
      <c r="B9" s="539">
        <v>1</v>
      </c>
      <c r="C9" s="540">
        <v>1989</v>
      </c>
      <c r="D9" s="541">
        <v>2.7954256670902198</v>
      </c>
      <c r="E9" s="541">
        <v>225.79415501906001</v>
      </c>
      <c r="F9" s="541">
        <v>8.0050825921219797</v>
      </c>
      <c r="G9" s="541">
        <v>9.9110546378653108</v>
      </c>
      <c r="H9" s="541">
        <v>170.39390088945399</v>
      </c>
      <c r="I9" s="541">
        <v>143.83735705209699</v>
      </c>
      <c r="J9" s="541">
        <v>79.5425667090216</v>
      </c>
      <c r="K9" s="541"/>
      <c r="L9" s="18"/>
      <c r="M9" s="541">
        <v>16.137229987293502</v>
      </c>
      <c r="N9" s="541">
        <v>15.628970775095301</v>
      </c>
      <c r="O9" s="541">
        <v>33.799237611181702</v>
      </c>
      <c r="P9" s="541">
        <v>34.1804320203304</v>
      </c>
      <c r="Q9" s="541">
        <v>24.142312579415499</v>
      </c>
    </row>
    <row r="10" spans="1:17">
      <c r="A10" s="538"/>
      <c r="B10" s="539">
        <v>2</v>
      </c>
      <c r="C10" s="540">
        <v>1990</v>
      </c>
      <c r="D10" s="541">
        <v>1.7964448356702101</v>
      </c>
      <c r="E10" s="541">
        <v>227.63522417706801</v>
      </c>
      <c r="F10" s="541">
        <v>8.3406367370402492</v>
      </c>
      <c r="G10" s="541">
        <v>10.0087640844483</v>
      </c>
      <c r="H10" s="541">
        <v>171.94543427129099</v>
      </c>
      <c r="I10" s="541">
        <v>145.12707922449999</v>
      </c>
      <c r="J10" s="541">
        <v>94.8266238257346</v>
      </c>
      <c r="K10" s="541"/>
      <c r="L10" s="18"/>
      <c r="M10" s="541">
        <v>14.7565111501481</v>
      </c>
      <c r="N10" s="541">
        <v>18.2210833332264</v>
      </c>
      <c r="O10" s="541">
        <v>36.057214201666298</v>
      </c>
      <c r="P10" s="541">
        <v>34.260769365996097</v>
      </c>
      <c r="Q10" s="541">
        <v>23.353782863712699</v>
      </c>
    </row>
    <row r="11" spans="1:17">
      <c r="A11" s="538"/>
      <c r="B11" s="539">
        <v>3</v>
      </c>
      <c r="C11" s="540">
        <v>1991</v>
      </c>
      <c r="D11" s="541">
        <v>1.67525773195876</v>
      </c>
      <c r="E11" s="541">
        <v>233.76288659793801</v>
      </c>
      <c r="F11" s="541">
        <v>9.7938144329896897</v>
      </c>
      <c r="G11" s="541">
        <v>8.2474226804123703</v>
      </c>
      <c r="H11" s="541">
        <v>178.865979381443</v>
      </c>
      <c r="I11" s="541">
        <v>131.82989690721601</v>
      </c>
      <c r="J11" s="541">
        <v>98.840206185566998</v>
      </c>
      <c r="K11" s="541"/>
      <c r="L11" s="18"/>
      <c r="M11" s="541">
        <v>16.752577319587601</v>
      </c>
      <c r="N11" s="541">
        <v>17.525773195876301</v>
      </c>
      <c r="O11" s="541">
        <v>30.798969072165001</v>
      </c>
      <c r="P11" s="541">
        <v>33.762886597938099</v>
      </c>
      <c r="Q11" s="541">
        <v>24.2268041237113</v>
      </c>
    </row>
    <row r="12" spans="1:17">
      <c r="A12" s="538"/>
      <c r="B12" s="539">
        <v>4</v>
      </c>
      <c r="C12" s="540">
        <v>1992</v>
      </c>
      <c r="D12" s="541">
        <v>2.06985769728331</v>
      </c>
      <c r="E12" s="541">
        <v>235.83441138421699</v>
      </c>
      <c r="F12" s="541">
        <v>11.1254851228978</v>
      </c>
      <c r="G12" s="541">
        <v>7.5032341526520003</v>
      </c>
      <c r="H12" s="541">
        <v>184.60543337645501</v>
      </c>
      <c r="I12" s="541">
        <v>128.97800776196601</v>
      </c>
      <c r="J12" s="541">
        <v>109.573091849935</v>
      </c>
      <c r="K12" s="541"/>
      <c r="L12" s="18"/>
      <c r="M12" s="541">
        <v>14.2302716688228</v>
      </c>
      <c r="N12" s="541">
        <v>20.051746442432101</v>
      </c>
      <c r="O12" s="541">
        <v>29.8835705045278</v>
      </c>
      <c r="P12" s="541">
        <v>41.397153945666197</v>
      </c>
      <c r="Q12" s="541">
        <v>26.3906856403622</v>
      </c>
    </row>
    <row r="13" spans="1:17">
      <c r="A13" s="538"/>
      <c r="B13" s="539">
        <v>5</v>
      </c>
      <c r="C13" s="540">
        <v>1993</v>
      </c>
      <c r="D13" s="541">
        <v>1.8181818181818199</v>
      </c>
      <c r="E13" s="541">
        <v>250.90909090909099</v>
      </c>
      <c r="F13" s="541">
        <v>9.8701298701298708</v>
      </c>
      <c r="G13" s="541">
        <v>7.9220779220779196</v>
      </c>
      <c r="H13" s="541">
        <v>183.506493506494</v>
      </c>
      <c r="I13" s="541">
        <v>128.31168831168799</v>
      </c>
      <c r="J13" s="541">
        <v>102.597402597403</v>
      </c>
      <c r="K13" s="541"/>
      <c r="L13" s="18"/>
      <c r="M13" s="541">
        <v>13.3766233766234</v>
      </c>
      <c r="N13" s="541">
        <v>19.740259740259699</v>
      </c>
      <c r="O13" s="541">
        <v>34.025974025974001</v>
      </c>
      <c r="P13" s="541">
        <v>38.701298701298697</v>
      </c>
      <c r="Q13" s="541">
        <v>19.090909090909101</v>
      </c>
    </row>
    <row r="14" spans="1:17">
      <c r="A14" s="538"/>
      <c r="B14" s="539">
        <v>6</v>
      </c>
      <c r="C14" s="540">
        <v>1994</v>
      </c>
      <c r="D14" s="541">
        <v>1.82054616384915</v>
      </c>
      <c r="E14" s="541">
        <v>251.365409622887</v>
      </c>
      <c r="F14" s="541">
        <v>7.4122236671001298</v>
      </c>
      <c r="G14" s="541">
        <v>7.9323797139141696</v>
      </c>
      <c r="H14" s="541">
        <v>167.49024707412201</v>
      </c>
      <c r="I14" s="541">
        <v>139.27178153445999</v>
      </c>
      <c r="J14" s="541">
        <v>107.672301690507</v>
      </c>
      <c r="K14" s="541"/>
      <c r="L14" s="18"/>
      <c r="M14" s="541">
        <v>12.873862158647601</v>
      </c>
      <c r="N14" s="541">
        <v>21.9765929778934</v>
      </c>
      <c r="O14" s="541">
        <v>32.6397919375813</v>
      </c>
      <c r="P14" s="541">
        <v>35.110533159947998</v>
      </c>
      <c r="Q14" s="541">
        <v>21.586475942782801</v>
      </c>
    </row>
    <row r="15" spans="1:17">
      <c r="A15" s="538"/>
      <c r="B15" s="539">
        <v>7</v>
      </c>
      <c r="C15" s="540">
        <v>1995</v>
      </c>
      <c r="D15" s="541">
        <v>1.7</v>
      </c>
      <c r="E15" s="541">
        <v>280.3</v>
      </c>
      <c r="F15" s="541">
        <v>13</v>
      </c>
      <c r="G15" s="541">
        <v>8.6999999999999993</v>
      </c>
      <c r="H15" s="541">
        <v>143.6</v>
      </c>
      <c r="I15" s="541">
        <v>165.7</v>
      </c>
      <c r="J15" s="541">
        <v>88.4</v>
      </c>
      <c r="K15" s="541"/>
      <c r="L15" s="541">
        <v>18.2</v>
      </c>
      <c r="M15" s="541">
        <v>17</v>
      </c>
      <c r="N15" s="541">
        <v>15.3</v>
      </c>
      <c r="O15" s="541">
        <v>31.7</v>
      </c>
      <c r="P15" s="541">
        <v>48.5</v>
      </c>
      <c r="Q15" s="541">
        <v>25</v>
      </c>
    </row>
    <row r="16" spans="1:17">
      <c r="A16" s="538"/>
      <c r="B16" s="539">
        <v>8</v>
      </c>
      <c r="C16" s="540">
        <v>1996</v>
      </c>
      <c r="D16" s="541">
        <v>1.6</v>
      </c>
      <c r="E16" s="541">
        <v>285</v>
      </c>
      <c r="F16" s="541">
        <v>11</v>
      </c>
      <c r="G16" s="541">
        <v>6.9</v>
      </c>
      <c r="H16" s="541">
        <v>146</v>
      </c>
      <c r="I16" s="541">
        <v>160.5</v>
      </c>
      <c r="J16" s="541">
        <v>79.099999999999994</v>
      </c>
      <c r="K16" s="541"/>
      <c r="L16" s="541">
        <v>14.3</v>
      </c>
      <c r="M16" s="541">
        <v>14.3</v>
      </c>
      <c r="N16" s="541">
        <v>16.7</v>
      </c>
      <c r="O16" s="541">
        <v>33.6</v>
      </c>
      <c r="P16" s="541">
        <v>44.9</v>
      </c>
      <c r="Q16" s="541">
        <v>26.1</v>
      </c>
    </row>
    <row r="17" spans="1:18">
      <c r="A17" s="538"/>
      <c r="B17" s="539">
        <v>9</v>
      </c>
      <c r="C17" s="540">
        <v>1997</v>
      </c>
      <c r="D17" s="541">
        <f>19/765000*100000</f>
        <v>2.4836601307189543</v>
      </c>
      <c r="E17" s="541">
        <f>2159/765000*100000</f>
        <v>282.22222222222223</v>
      </c>
      <c r="F17" s="541">
        <f>90/765000*100000</f>
        <v>11.764705882352942</v>
      </c>
      <c r="G17" s="541">
        <f>56/765000*100000</f>
        <v>7.3202614379084965</v>
      </c>
      <c r="H17" s="541">
        <f>1163/765000*100000</f>
        <v>152.02614379084969</v>
      </c>
      <c r="I17" s="541">
        <f>1150/765000*100000</f>
        <v>150.32679738562092</v>
      </c>
      <c r="J17" s="541">
        <f>651/765000*100000</f>
        <v>85.098039215686271</v>
      </c>
      <c r="K17" s="541"/>
      <c r="L17" s="541">
        <f>132/765000*100000</f>
        <v>17.254901960784313</v>
      </c>
      <c r="M17" s="541">
        <f>122/765000*100000</f>
        <v>15.947712418300654</v>
      </c>
      <c r="N17" s="541">
        <f>135/765000*100000</f>
        <v>17.647058823529413</v>
      </c>
      <c r="O17" s="541">
        <f>236/765000*100000</f>
        <v>30.84967320261438</v>
      </c>
      <c r="P17" s="541">
        <f>335/765000*100000</f>
        <v>43.790849673202615</v>
      </c>
      <c r="Q17" s="541">
        <f>206/765000*100000</f>
        <v>26.928104575163399</v>
      </c>
    </row>
    <row r="18" spans="1:18">
      <c r="A18" s="538"/>
      <c r="B18" s="539">
        <v>10</v>
      </c>
      <c r="C18" s="540">
        <v>1998</v>
      </c>
      <c r="D18" s="541">
        <v>1</v>
      </c>
      <c r="E18" s="541">
        <v>284.10000000000002</v>
      </c>
      <c r="F18" s="541">
        <f>90/765000*100000</f>
        <v>11.764705882352942</v>
      </c>
      <c r="G18" s="541">
        <v>7.7</v>
      </c>
      <c r="H18" s="541">
        <v>143.4</v>
      </c>
      <c r="I18" s="541">
        <v>146.5</v>
      </c>
      <c r="J18" s="541">
        <v>74.900000000000006</v>
      </c>
      <c r="K18" s="541"/>
      <c r="L18" s="541">
        <v>14.7</v>
      </c>
      <c r="M18" s="541">
        <v>14.2</v>
      </c>
      <c r="N18" s="541">
        <v>15.9</v>
      </c>
      <c r="O18" s="541">
        <v>30.1</v>
      </c>
      <c r="P18" s="541">
        <v>46.1</v>
      </c>
      <c r="Q18" s="541">
        <v>30.8</v>
      </c>
    </row>
    <row r="19" spans="1:18">
      <c r="A19" s="538"/>
      <c r="B19" s="539">
        <v>11</v>
      </c>
      <c r="C19" s="540">
        <v>1999</v>
      </c>
      <c r="D19" s="541">
        <v>3.3</v>
      </c>
      <c r="E19" s="541">
        <v>305.7</v>
      </c>
      <c r="F19" s="541">
        <v>12.8</v>
      </c>
      <c r="G19" s="541">
        <v>7.4</v>
      </c>
      <c r="H19" s="541">
        <v>158.19999999999999</v>
      </c>
      <c r="I19" s="541">
        <v>163.9</v>
      </c>
      <c r="J19" s="541">
        <v>92.4</v>
      </c>
      <c r="K19" s="541"/>
      <c r="L19" s="541">
        <v>17.899999999999999</v>
      </c>
      <c r="M19" s="541">
        <v>12.9</v>
      </c>
      <c r="N19" s="541">
        <v>18.899999999999999</v>
      </c>
      <c r="O19" s="541">
        <v>37.4</v>
      </c>
      <c r="P19" s="541">
        <v>45.7</v>
      </c>
      <c r="Q19" s="541">
        <v>29.6</v>
      </c>
    </row>
    <row r="20" spans="1:18">
      <c r="A20" s="538"/>
      <c r="B20" s="539">
        <v>12</v>
      </c>
      <c r="C20" s="540">
        <v>2000</v>
      </c>
      <c r="D20" s="541">
        <v>2.2000000000000002</v>
      </c>
      <c r="E20" s="541">
        <v>304.2</v>
      </c>
      <c r="F20" s="541">
        <v>8.3000000000000007</v>
      </c>
      <c r="G20" s="541">
        <v>5.5</v>
      </c>
      <c r="H20" s="541">
        <v>143.6</v>
      </c>
      <c r="I20" s="541">
        <v>138.4</v>
      </c>
      <c r="J20" s="541">
        <v>90.5</v>
      </c>
      <c r="K20" s="541"/>
      <c r="L20" s="541">
        <v>15.9</v>
      </c>
      <c r="M20" s="541">
        <v>11.1</v>
      </c>
      <c r="N20" s="541">
        <v>17.2</v>
      </c>
      <c r="O20" s="541">
        <v>37.200000000000003</v>
      </c>
      <c r="P20" s="541">
        <v>42.3</v>
      </c>
      <c r="Q20" s="541">
        <v>30.8</v>
      </c>
    </row>
    <row r="21" spans="1:18">
      <c r="A21" s="538"/>
      <c r="B21" s="539">
        <v>13</v>
      </c>
      <c r="C21" s="540">
        <v>2001</v>
      </c>
      <c r="D21" s="541">
        <f>13/759693*100000</f>
        <v>1.7112175576186694</v>
      </c>
      <c r="E21" s="541">
        <f>2209/759693*100000</f>
        <v>290.77535267535706</v>
      </c>
      <c r="F21" s="541">
        <f>74/759693*100000</f>
        <v>9.7407768664447349</v>
      </c>
      <c r="G21" s="541">
        <f>39/759693*100000</f>
        <v>5.1336526728560088</v>
      </c>
      <c r="H21" s="541">
        <f>1096/759693*100000</f>
        <v>144.26880331923553</v>
      </c>
      <c r="I21" s="541">
        <f>1046/759693*100000</f>
        <v>137.68719732839449</v>
      </c>
      <c r="J21" s="541">
        <f>684/759693*100000</f>
        <v>90.036369954705393</v>
      </c>
      <c r="K21" s="541"/>
      <c r="L21" s="541">
        <f>130/759693*100000</f>
        <v>17.112175576186694</v>
      </c>
      <c r="M21" s="541">
        <f>105/759693*100000</f>
        <v>13.821372580766178</v>
      </c>
      <c r="N21" s="541">
        <f>161/759693*100000</f>
        <v>21.192771290508141</v>
      </c>
      <c r="O21" s="541">
        <f>268/759693*100000</f>
        <v>35.277408110907963</v>
      </c>
      <c r="P21" s="541">
        <f>329/759693*100000</f>
        <v>43.306967419734022</v>
      </c>
      <c r="Q21" s="541">
        <f>226/759693*100000</f>
        <v>29.748859078601487</v>
      </c>
    </row>
    <row r="22" spans="1:18">
      <c r="A22" s="538"/>
      <c r="B22" s="539">
        <v>14</v>
      </c>
      <c r="C22" s="540">
        <v>2002</v>
      </c>
      <c r="D22" s="541">
        <v>2.2999999999999998</v>
      </c>
      <c r="E22" s="541">
        <v>300.7</v>
      </c>
      <c r="F22" s="541">
        <v>10.6</v>
      </c>
      <c r="G22" s="541">
        <v>5.9</v>
      </c>
      <c r="H22" s="541">
        <v>154.69999999999999</v>
      </c>
      <c r="I22" s="541">
        <v>143.9</v>
      </c>
      <c r="J22" s="541">
        <v>90.8</v>
      </c>
      <c r="K22" s="541"/>
      <c r="L22" s="541">
        <v>17.7</v>
      </c>
      <c r="M22" s="541">
        <v>12</v>
      </c>
      <c r="N22" s="541">
        <v>20.5</v>
      </c>
      <c r="O22" s="541">
        <v>36.299999999999997</v>
      </c>
      <c r="P22" s="541">
        <v>41.8</v>
      </c>
      <c r="Q22" s="541">
        <v>32.4</v>
      </c>
    </row>
    <row r="23" spans="1:18">
      <c r="A23" s="538"/>
      <c r="B23" s="539">
        <v>15</v>
      </c>
      <c r="C23" s="18">
        <v>2003</v>
      </c>
      <c r="D23" s="541">
        <v>2</v>
      </c>
      <c r="E23" s="541">
        <v>306.7</v>
      </c>
      <c r="F23" s="541">
        <v>9.6</v>
      </c>
      <c r="G23" s="541">
        <v>7.5</v>
      </c>
      <c r="H23" s="541">
        <v>162.19999999999999</v>
      </c>
      <c r="I23" s="541">
        <v>138.69999999999999</v>
      </c>
      <c r="J23" s="541">
        <v>102.8</v>
      </c>
      <c r="K23" s="541"/>
      <c r="L23" s="541">
        <v>14.7</v>
      </c>
      <c r="M23" s="541">
        <v>14.8</v>
      </c>
      <c r="N23" s="541">
        <v>23</v>
      </c>
      <c r="O23" s="541">
        <v>39.799999999999997</v>
      </c>
      <c r="P23" s="541">
        <v>42.1</v>
      </c>
      <c r="Q23" s="541">
        <v>31.6</v>
      </c>
    </row>
    <row r="24" spans="1:18">
      <c r="A24" s="538"/>
      <c r="B24" s="539">
        <v>16</v>
      </c>
      <c r="C24" s="18">
        <v>2004</v>
      </c>
      <c r="D24" s="541">
        <v>1.5</v>
      </c>
      <c r="E24" s="541">
        <v>326.10000000000002</v>
      </c>
      <c r="F24" s="541">
        <v>10.5</v>
      </c>
      <c r="G24" s="541">
        <v>6</v>
      </c>
      <c r="H24" s="541">
        <v>167.6</v>
      </c>
      <c r="I24" s="541">
        <v>137.19999999999999</v>
      </c>
      <c r="J24" s="541">
        <v>104.2</v>
      </c>
      <c r="K24" s="541"/>
      <c r="L24" s="541">
        <v>17.3</v>
      </c>
      <c r="M24" s="541">
        <v>14.7</v>
      </c>
      <c r="N24" s="541">
        <v>20.7</v>
      </c>
      <c r="O24" s="541">
        <v>38.799999999999997</v>
      </c>
      <c r="P24" s="541">
        <v>39.5</v>
      </c>
      <c r="Q24" s="541">
        <v>32</v>
      </c>
    </row>
    <row r="25" spans="1:18">
      <c r="A25" s="538"/>
      <c r="B25" s="539">
        <v>17</v>
      </c>
      <c r="C25" s="18">
        <v>2005</v>
      </c>
      <c r="D25" s="541">
        <v>3.4</v>
      </c>
      <c r="E25" s="541">
        <v>334.4</v>
      </c>
      <c r="F25" s="541">
        <v>11.7</v>
      </c>
      <c r="G25" s="541">
        <v>7.3</v>
      </c>
      <c r="H25" s="541">
        <v>186.4</v>
      </c>
      <c r="I25" s="541">
        <v>136.5</v>
      </c>
      <c r="J25" s="541">
        <v>113</v>
      </c>
      <c r="K25" s="541"/>
      <c r="L25" s="541">
        <v>16.8</v>
      </c>
      <c r="M25" s="541">
        <v>14</v>
      </c>
      <c r="N25" s="541">
        <v>23.4</v>
      </c>
      <c r="O25" s="541">
        <v>42.4</v>
      </c>
      <c r="P25" s="541">
        <v>42.2</v>
      </c>
      <c r="Q25" s="541">
        <v>27.8</v>
      </c>
    </row>
    <row r="26" spans="1:18">
      <c r="A26" s="538"/>
      <c r="B26" s="539">
        <v>18</v>
      </c>
      <c r="C26" s="18">
        <v>2006</v>
      </c>
      <c r="D26" s="541">
        <v>2</v>
      </c>
      <c r="E26" s="541">
        <v>333.5</v>
      </c>
      <c r="F26" s="541">
        <v>11.2</v>
      </c>
      <c r="G26" s="541">
        <v>6.3</v>
      </c>
      <c r="H26" s="541">
        <v>183.3</v>
      </c>
      <c r="I26" s="541">
        <v>139.19999999999999</v>
      </c>
      <c r="J26" s="541">
        <v>113.9</v>
      </c>
      <c r="K26" s="541"/>
      <c r="L26" s="541">
        <v>13.9</v>
      </c>
      <c r="M26" s="541">
        <v>16.3</v>
      </c>
      <c r="N26" s="541">
        <v>22.1</v>
      </c>
      <c r="O26" s="541">
        <v>38.9</v>
      </c>
      <c r="P26" s="541">
        <v>37</v>
      </c>
      <c r="Q26" s="541">
        <v>31.7</v>
      </c>
    </row>
    <row r="27" spans="1:18">
      <c r="A27" s="538"/>
      <c r="B27" s="539">
        <v>19</v>
      </c>
      <c r="C27" s="18">
        <v>2007</v>
      </c>
      <c r="D27" s="541">
        <v>1.9</v>
      </c>
      <c r="E27" s="541">
        <v>346.1</v>
      </c>
      <c r="F27" s="541">
        <v>12.7</v>
      </c>
      <c r="G27" s="541">
        <v>7</v>
      </c>
      <c r="H27" s="541">
        <v>185</v>
      </c>
      <c r="I27" s="541">
        <v>135.69999999999999</v>
      </c>
      <c r="J27" s="541">
        <v>116.4</v>
      </c>
      <c r="K27" s="541"/>
      <c r="L27" s="541">
        <v>19.399999999999999</v>
      </c>
      <c r="M27" s="541">
        <v>14.7</v>
      </c>
      <c r="N27" s="541">
        <v>25.3</v>
      </c>
      <c r="O27" s="541">
        <v>43</v>
      </c>
      <c r="P27" s="541">
        <v>38.6</v>
      </c>
      <c r="Q27" s="541">
        <v>32.1</v>
      </c>
    </row>
    <row r="28" spans="1:18">
      <c r="A28" s="538"/>
      <c r="B28" s="539">
        <v>20</v>
      </c>
      <c r="C28" s="18">
        <v>2008</v>
      </c>
      <c r="D28" s="541">
        <v>2.9</v>
      </c>
      <c r="E28" s="541">
        <v>353.5</v>
      </c>
      <c r="F28" s="541">
        <v>12.6</v>
      </c>
      <c r="G28" s="541">
        <v>9.1999999999999993</v>
      </c>
      <c r="H28" s="541">
        <v>193.5</v>
      </c>
      <c r="I28" s="541">
        <v>137.19999999999999</v>
      </c>
      <c r="J28" s="541">
        <v>130.6</v>
      </c>
      <c r="K28" s="541"/>
      <c r="L28" s="541">
        <v>19.399999999999999</v>
      </c>
      <c r="M28" s="541">
        <v>15.6</v>
      </c>
      <c r="N28" s="541">
        <v>29.9</v>
      </c>
      <c r="O28" s="541">
        <v>52.8</v>
      </c>
      <c r="P28" s="541">
        <v>41.3</v>
      </c>
      <c r="Q28" s="541">
        <v>29.9</v>
      </c>
    </row>
    <row r="29" spans="1:18">
      <c r="A29" s="538"/>
      <c r="B29" s="539">
        <v>21</v>
      </c>
      <c r="C29" s="18">
        <v>2009</v>
      </c>
      <c r="D29" s="541">
        <v>2.5</v>
      </c>
      <c r="E29" s="541">
        <v>347</v>
      </c>
      <c r="F29" s="541">
        <v>12.7</v>
      </c>
      <c r="G29" s="541">
        <v>9</v>
      </c>
      <c r="H29" s="541">
        <v>198.7</v>
      </c>
      <c r="I29" s="541">
        <v>136.1</v>
      </c>
      <c r="J29" s="541">
        <v>119.4</v>
      </c>
      <c r="K29" s="541"/>
      <c r="L29" s="541">
        <v>15.8</v>
      </c>
      <c r="M29" s="541">
        <v>15.1</v>
      </c>
      <c r="N29" s="541">
        <v>23.6</v>
      </c>
      <c r="O29" s="541">
        <v>58.3</v>
      </c>
      <c r="P29" s="541">
        <v>39.700000000000003</v>
      </c>
      <c r="Q29" s="541">
        <v>30.9</v>
      </c>
    </row>
    <row r="30" spans="1:18">
      <c r="A30" s="538"/>
      <c r="B30" s="539">
        <v>22</v>
      </c>
      <c r="C30" s="18">
        <v>2010</v>
      </c>
      <c r="D30" s="541">
        <v>1</v>
      </c>
      <c r="E30" s="541">
        <v>349.2</v>
      </c>
      <c r="F30" s="541">
        <v>13.3</v>
      </c>
      <c r="G30" s="541">
        <v>6.5</v>
      </c>
      <c r="H30" s="541">
        <v>214</v>
      </c>
      <c r="I30" s="541">
        <v>135.69999999999999</v>
      </c>
      <c r="J30" s="541">
        <v>116.2</v>
      </c>
      <c r="K30" s="541"/>
      <c r="L30" s="541">
        <v>19.2</v>
      </c>
      <c r="M30" s="541">
        <v>12.5</v>
      </c>
      <c r="N30" s="541">
        <v>24.4</v>
      </c>
      <c r="O30" s="541">
        <v>70.900000000000006</v>
      </c>
      <c r="P30" s="541">
        <v>38.9</v>
      </c>
      <c r="Q30" s="541">
        <v>25.8</v>
      </c>
      <c r="R30" s="69"/>
    </row>
    <row r="31" spans="1:18">
      <c r="A31" s="538"/>
      <c r="B31" s="539">
        <v>23</v>
      </c>
      <c r="C31" s="18">
        <v>2011</v>
      </c>
      <c r="D31" s="541">
        <v>1.6</v>
      </c>
      <c r="E31" s="541">
        <v>359.2</v>
      </c>
      <c r="F31" s="541">
        <v>14.8</v>
      </c>
      <c r="G31" s="541">
        <v>7.6</v>
      </c>
      <c r="H31" s="541">
        <v>208.6</v>
      </c>
      <c r="I31" s="541">
        <v>137.1</v>
      </c>
      <c r="J31" s="541">
        <v>126.8</v>
      </c>
      <c r="K31" s="541"/>
      <c r="L31" s="541">
        <v>21.9</v>
      </c>
      <c r="M31" s="541">
        <v>14.7</v>
      </c>
      <c r="N31" s="541">
        <v>23.7</v>
      </c>
      <c r="O31" s="541">
        <v>73.900000000000006</v>
      </c>
      <c r="P31" s="541">
        <v>43.2</v>
      </c>
      <c r="Q31" s="541">
        <v>26.3</v>
      </c>
    </row>
    <row r="32" spans="1:18">
      <c r="A32" s="538"/>
      <c r="B32" s="539">
        <v>24</v>
      </c>
      <c r="C32" s="18">
        <v>2012</v>
      </c>
      <c r="D32" s="541">
        <v>1.4</v>
      </c>
      <c r="E32" s="541">
        <v>361.5</v>
      </c>
      <c r="F32" s="541">
        <v>12.1</v>
      </c>
      <c r="G32" s="541">
        <v>7.8</v>
      </c>
      <c r="H32" s="541">
        <v>208.1</v>
      </c>
      <c r="I32" s="541">
        <v>138.5</v>
      </c>
      <c r="J32" s="541">
        <v>126.4</v>
      </c>
      <c r="K32" s="541"/>
      <c r="L32" s="541">
        <v>19.5</v>
      </c>
      <c r="M32" s="542">
        <v>13.7</v>
      </c>
      <c r="N32" s="541">
        <v>24.6</v>
      </c>
      <c r="O32" s="541">
        <v>95.4</v>
      </c>
      <c r="P32" s="541">
        <v>46.3</v>
      </c>
      <c r="Q32" s="541">
        <v>22.8</v>
      </c>
    </row>
    <row r="33" spans="1:17">
      <c r="A33" s="538"/>
      <c r="B33" s="539">
        <v>25</v>
      </c>
      <c r="C33" s="18">
        <v>2013</v>
      </c>
      <c r="D33" s="541">
        <v>1.9</v>
      </c>
      <c r="E33" s="541">
        <v>367.6</v>
      </c>
      <c r="F33" s="541">
        <v>12.1</v>
      </c>
      <c r="G33" s="541">
        <v>8</v>
      </c>
      <c r="H33" s="541">
        <v>196.6</v>
      </c>
      <c r="I33" s="541">
        <v>134.69999999999999</v>
      </c>
      <c r="J33" s="541">
        <v>133.30000000000001</v>
      </c>
      <c r="K33" s="541"/>
      <c r="L33" s="541">
        <v>17.899999999999999</v>
      </c>
      <c r="M33" s="541">
        <v>13.3</v>
      </c>
      <c r="N33" s="541">
        <v>26</v>
      </c>
      <c r="O33" s="541">
        <v>105</v>
      </c>
      <c r="P33" s="541">
        <v>44.8</v>
      </c>
      <c r="Q33" s="541">
        <v>25.4</v>
      </c>
    </row>
    <row r="34" spans="1:17">
      <c r="A34" s="538"/>
      <c r="B34" s="539">
        <v>26</v>
      </c>
      <c r="C34" s="18">
        <v>2014</v>
      </c>
      <c r="D34" s="541">
        <v>2.2000000000000002</v>
      </c>
      <c r="E34" s="541">
        <v>361.7</v>
      </c>
      <c r="F34" s="541">
        <v>10.4</v>
      </c>
      <c r="G34" s="541">
        <v>7.7</v>
      </c>
      <c r="H34" s="541">
        <v>196.5</v>
      </c>
      <c r="I34" s="541">
        <v>131.4</v>
      </c>
      <c r="J34" s="541">
        <v>115.2</v>
      </c>
      <c r="K34" s="541"/>
      <c r="L34" s="541">
        <v>18.5</v>
      </c>
      <c r="M34" s="541">
        <v>15.2</v>
      </c>
      <c r="N34" s="541">
        <v>23.3</v>
      </c>
      <c r="O34" s="541">
        <v>106.4</v>
      </c>
      <c r="P34" s="541">
        <v>49.6</v>
      </c>
      <c r="Q34" s="541">
        <v>20.399999999999999</v>
      </c>
    </row>
    <row r="35" spans="1:17">
      <c r="A35" s="538"/>
      <c r="B35" s="539">
        <v>27</v>
      </c>
      <c r="C35" s="18">
        <v>2015</v>
      </c>
      <c r="D35" s="541">
        <v>2</v>
      </c>
      <c r="E35" s="541">
        <v>367.1</v>
      </c>
      <c r="F35" s="541">
        <v>12.6</v>
      </c>
      <c r="G35" s="541">
        <v>8.1</v>
      </c>
      <c r="H35" s="541">
        <v>202</v>
      </c>
      <c r="I35" s="541">
        <v>127.6</v>
      </c>
      <c r="J35" s="541">
        <v>110</v>
      </c>
      <c r="K35" s="541"/>
      <c r="L35" s="541">
        <v>20</v>
      </c>
      <c r="M35" s="541">
        <v>12.6</v>
      </c>
      <c r="N35" s="541">
        <v>24.7</v>
      </c>
      <c r="O35" s="541">
        <v>133.19999999999999</v>
      </c>
      <c r="P35" s="541">
        <v>39.6</v>
      </c>
      <c r="Q35" s="541">
        <v>22.9</v>
      </c>
    </row>
    <row r="36" spans="1:17">
      <c r="A36" s="538"/>
      <c r="B36" s="539">
        <v>28</v>
      </c>
      <c r="C36" s="18">
        <v>2016</v>
      </c>
      <c r="D36" s="541">
        <v>1.8</v>
      </c>
      <c r="E36" s="541">
        <v>376</v>
      </c>
      <c r="F36" s="541">
        <v>9.5</v>
      </c>
      <c r="G36" s="541">
        <v>7.7</v>
      </c>
      <c r="H36" s="541">
        <v>198.4</v>
      </c>
      <c r="I36" s="541">
        <v>128.80000000000001</v>
      </c>
      <c r="J36" s="541">
        <v>98.8</v>
      </c>
      <c r="K36" s="541"/>
      <c r="L36" s="541">
        <v>18</v>
      </c>
      <c r="M36" s="541">
        <v>13.5</v>
      </c>
      <c r="N36" s="541">
        <v>25</v>
      </c>
      <c r="O36" s="541">
        <v>133</v>
      </c>
      <c r="P36" s="541">
        <v>42</v>
      </c>
      <c r="Q36" s="541">
        <v>19</v>
      </c>
    </row>
    <row r="37" spans="1:17">
      <c r="A37" s="538"/>
      <c r="B37" s="539">
        <v>29</v>
      </c>
      <c r="C37" s="18">
        <v>2017</v>
      </c>
      <c r="D37" s="541">
        <v>1.3</v>
      </c>
      <c r="E37" s="541">
        <v>371.4</v>
      </c>
      <c r="F37" s="541">
        <v>11.2</v>
      </c>
      <c r="G37" s="541">
        <v>12.4</v>
      </c>
      <c r="H37" s="541">
        <v>210.3</v>
      </c>
      <c r="I37" s="541">
        <v>129.5</v>
      </c>
      <c r="J37" s="541">
        <v>81.099999999999994</v>
      </c>
      <c r="K37" s="541">
        <v>42.3</v>
      </c>
      <c r="L37" s="541">
        <v>17.7</v>
      </c>
      <c r="M37" s="541">
        <v>14.5</v>
      </c>
      <c r="N37" s="541">
        <v>28.2</v>
      </c>
      <c r="O37" s="541">
        <v>143.1</v>
      </c>
      <c r="P37" s="541">
        <v>39.1</v>
      </c>
      <c r="Q37" s="541">
        <v>16.7</v>
      </c>
    </row>
    <row r="38" spans="1:17">
      <c r="A38" s="538"/>
      <c r="B38" s="539">
        <v>30</v>
      </c>
      <c r="C38" s="18">
        <v>2018</v>
      </c>
      <c r="D38" s="541">
        <v>1.5</v>
      </c>
      <c r="E38" s="541">
        <v>360.2</v>
      </c>
      <c r="F38" s="541">
        <v>15.2</v>
      </c>
      <c r="G38" s="541">
        <v>11</v>
      </c>
      <c r="H38" s="541">
        <v>206.9</v>
      </c>
      <c r="I38" s="541">
        <v>126.2</v>
      </c>
      <c r="J38" s="541">
        <v>76.3</v>
      </c>
      <c r="K38" s="541">
        <v>48.9</v>
      </c>
      <c r="L38" s="541">
        <v>21.2</v>
      </c>
      <c r="M38" s="541">
        <v>12.2</v>
      </c>
      <c r="N38" s="541">
        <v>26.8</v>
      </c>
      <c r="O38" s="541">
        <v>147.1</v>
      </c>
      <c r="P38" s="541">
        <v>46.1</v>
      </c>
      <c r="Q38" s="541">
        <v>16.100000000000001</v>
      </c>
    </row>
    <row r="39" spans="1:17">
      <c r="A39" s="538" t="s">
        <v>7</v>
      </c>
      <c r="B39" s="539">
        <v>1</v>
      </c>
      <c r="C39" s="18">
        <v>2019</v>
      </c>
      <c r="D39" s="541">
        <v>1.4</v>
      </c>
      <c r="E39" s="541">
        <v>373.1</v>
      </c>
      <c r="F39" s="541">
        <v>13.8</v>
      </c>
      <c r="G39" s="541">
        <v>9.5</v>
      </c>
      <c r="H39" s="541">
        <v>206.9</v>
      </c>
      <c r="I39" s="541">
        <v>120.8</v>
      </c>
      <c r="J39" s="541">
        <v>69.599999999999994</v>
      </c>
      <c r="K39" s="541">
        <v>58.6</v>
      </c>
      <c r="L39" s="541">
        <v>17.100000000000001</v>
      </c>
      <c r="M39" s="541">
        <v>11.3</v>
      </c>
      <c r="N39" s="541">
        <v>29.8</v>
      </c>
      <c r="O39" s="541">
        <v>147.69999999999999</v>
      </c>
      <c r="P39" s="541">
        <v>36.1</v>
      </c>
      <c r="Q39" s="541">
        <v>16.5</v>
      </c>
    </row>
    <row r="40" spans="1:17">
      <c r="A40" s="538"/>
      <c r="B40" s="539">
        <v>2</v>
      </c>
      <c r="C40" s="18">
        <v>2020</v>
      </c>
      <c r="D40" s="541">
        <v>2.4</v>
      </c>
      <c r="E40" s="541">
        <v>364.4</v>
      </c>
      <c r="F40" s="541">
        <v>14.3</v>
      </c>
      <c r="G40" s="541">
        <v>10</v>
      </c>
      <c r="H40" s="541">
        <v>211.6</v>
      </c>
      <c r="I40" s="541">
        <v>120.1</v>
      </c>
      <c r="J40" s="541">
        <v>56.3</v>
      </c>
      <c r="K40" s="541">
        <v>50.1</v>
      </c>
      <c r="L40" s="541">
        <v>15.1</v>
      </c>
      <c r="M40" s="541">
        <v>16.3</v>
      </c>
      <c r="N40" s="541">
        <v>27.6</v>
      </c>
      <c r="O40" s="541">
        <v>169.8</v>
      </c>
      <c r="P40" s="541">
        <v>35.299999999999997</v>
      </c>
      <c r="Q40" s="541">
        <v>18.7</v>
      </c>
    </row>
    <row r="41" spans="1:17">
      <c r="A41" s="543"/>
      <c r="B41" s="544">
        <v>3</v>
      </c>
      <c r="C41" s="545">
        <v>2021</v>
      </c>
      <c r="D41" s="546">
        <v>1.5</v>
      </c>
      <c r="E41" s="546">
        <v>388.4</v>
      </c>
      <c r="F41" s="546">
        <v>14.7</v>
      </c>
      <c r="G41" s="546">
        <v>11.3</v>
      </c>
      <c r="H41" s="546">
        <v>206.3</v>
      </c>
      <c r="I41" s="546">
        <v>114.4</v>
      </c>
      <c r="J41" s="546">
        <v>54.4</v>
      </c>
      <c r="K41" s="546">
        <v>57.3</v>
      </c>
      <c r="L41" s="546">
        <v>19.7</v>
      </c>
      <c r="M41" s="546">
        <v>15.7</v>
      </c>
      <c r="N41" s="546">
        <v>27.6</v>
      </c>
      <c r="O41" s="546">
        <v>185.8</v>
      </c>
      <c r="P41" s="546">
        <v>37.700000000000003</v>
      </c>
      <c r="Q41" s="546">
        <v>15.7</v>
      </c>
    </row>
    <row r="42" spans="1:17">
      <c r="A42" s="540"/>
      <c r="B42" s="540"/>
      <c r="C42" s="540"/>
      <c r="D42" s="547"/>
      <c r="E42" s="547"/>
      <c r="F42" s="547"/>
      <c r="G42" s="547"/>
      <c r="H42" s="547"/>
      <c r="I42" s="547"/>
      <c r="J42" s="547"/>
      <c r="K42" s="547"/>
      <c r="L42" s="547"/>
      <c r="M42" s="547"/>
      <c r="N42" s="547"/>
      <c r="O42" s="547"/>
      <c r="P42" s="547"/>
      <c r="Q42" s="547"/>
    </row>
    <row r="43" spans="1:17">
      <c r="A43" s="16" t="s">
        <v>271</v>
      </c>
      <c r="B43" s="540"/>
      <c r="C43" s="540"/>
      <c r="D43" s="547"/>
      <c r="E43" s="547"/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47"/>
      <c r="Q43" s="547"/>
    </row>
  </sheetData>
  <mergeCells count="17">
    <mergeCell ref="A8:B8"/>
    <mergeCell ref="L5:L7"/>
    <mergeCell ref="M5:M7"/>
    <mergeCell ref="N5:N7"/>
    <mergeCell ref="O5:O7"/>
    <mergeCell ref="P5:P7"/>
    <mergeCell ref="Q5:Q7"/>
    <mergeCell ref="A4:C7"/>
    <mergeCell ref="D4:Q4"/>
    <mergeCell ref="D5:D7"/>
    <mergeCell ref="E5:E7"/>
    <mergeCell ref="F5:F7"/>
    <mergeCell ref="G5:G7"/>
    <mergeCell ref="H5:H7"/>
    <mergeCell ref="I5:I7"/>
    <mergeCell ref="J5:J7"/>
    <mergeCell ref="K5:K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view="pageBreakPreview" zoomScale="120" zoomScaleNormal="120" zoomScaleSheetLayoutView="12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RowHeight="13"/>
  <cols>
    <col min="1" max="2" width="4.90625" customWidth="1"/>
    <col min="4" max="17" width="6.26953125" customWidth="1"/>
  </cols>
  <sheetData>
    <row r="1" spans="1:17" ht="21.75" customHeight="1">
      <c r="A1" s="529" t="s">
        <v>250</v>
      </c>
      <c r="B1" s="530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</row>
    <row r="2" spans="1:17" ht="18" customHeight="1">
      <c r="A2" s="532" t="s">
        <v>255</v>
      </c>
      <c r="B2" s="533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5" t="s">
        <v>0</v>
      </c>
    </row>
    <row r="3" spans="1:17" ht="13.5" customHeight="1">
      <c r="A3" s="532"/>
      <c r="B3" s="533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5"/>
    </row>
    <row r="4" spans="1:17">
      <c r="A4" s="688" t="s">
        <v>1</v>
      </c>
      <c r="B4" s="688"/>
      <c r="C4" s="688"/>
      <c r="D4" s="688" t="s">
        <v>13</v>
      </c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</row>
    <row r="5" spans="1:17">
      <c r="A5" s="688"/>
      <c r="B5" s="688"/>
      <c r="C5" s="688"/>
      <c r="D5" s="686" t="s">
        <v>256</v>
      </c>
      <c r="E5" s="686" t="s">
        <v>257</v>
      </c>
      <c r="F5" s="686" t="s">
        <v>258</v>
      </c>
      <c r="G5" s="686" t="s">
        <v>259</v>
      </c>
      <c r="H5" s="686" t="s">
        <v>260</v>
      </c>
      <c r="I5" s="686" t="s">
        <v>261</v>
      </c>
      <c r="J5" s="686" t="s">
        <v>262</v>
      </c>
      <c r="K5" s="686" t="s">
        <v>263</v>
      </c>
      <c r="L5" s="686" t="s">
        <v>264</v>
      </c>
      <c r="M5" s="686" t="s">
        <v>265</v>
      </c>
      <c r="N5" s="686" t="s">
        <v>266</v>
      </c>
      <c r="O5" s="686" t="s">
        <v>267</v>
      </c>
      <c r="P5" s="686" t="s">
        <v>268</v>
      </c>
      <c r="Q5" s="686" t="s">
        <v>269</v>
      </c>
    </row>
    <row r="6" spans="1:17">
      <c r="A6" s="688"/>
      <c r="B6" s="688"/>
      <c r="C6" s="688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</row>
    <row r="7" spans="1:17">
      <c r="A7" s="688"/>
      <c r="B7" s="688"/>
      <c r="C7" s="688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687"/>
      <c r="Q7" s="687"/>
    </row>
    <row r="8" spans="1:17">
      <c r="A8" s="688" t="s">
        <v>2</v>
      </c>
      <c r="B8" s="688"/>
      <c r="C8" s="536" t="s">
        <v>3</v>
      </c>
      <c r="D8" s="537" t="s">
        <v>4</v>
      </c>
      <c r="E8" s="537" t="s">
        <v>4</v>
      </c>
      <c r="F8" s="537" t="s">
        <v>4</v>
      </c>
      <c r="G8" s="537" t="s">
        <v>4</v>
      </c>
      <c r="H8" s="537" t="s">
        <v>4</v>
      </c>
      <c r="I8" s="537" t="s">
        <v>4</v>
      </c>
      <c r="J8" s="537" t="s">
        <v>4</v>
      </c>
      <c r="K8" s="537" t="s">
        <v>4</v>
      </c>
      <c r="L8" s="537" t="s">
        <v>4</v>
      </c>
      <c r="M8" s="537" t="s">
        <v>4</v>
      </c>
      <c r="N8" s="537" t="s">
        <v>4</v>
      </c>
      <c r="O8" s="537" t="s">
        <v>4</v>
      </c>
      <c r="P8" s="537" t="s">
        <v>4</v>
      </c>
      <c r="Q8" s="537" t="s">
        <v>4</v>
      </c>
    </row>
    <row r="9" spans="1:17">
      <c r="A9" s="538" t="s">
        <v>270</v>
      </c>
      <c r="B9" s="539">
        <v>1</v>
      </c>
      <c r="C9" s="540">
        <v>1989</v>
      </c>
      <c r="D9" s="541">
        <v>2.9</v>
      </c>
      <c r="E9" s="541">
        <v>173.6</v>
      </c>
      <c r="F9" s="541">
        <v>7.5</v>
      </c>
      <c r="G9" s="541">
        <v>7.6</v>
      </c>
      <c r="H9" s="541">
        <v>128.1</v>
      </c>
      <c r="I9" s="541">
        <v>98.5</v>
      </c>
      <c r="J9" s="541">
        <v>52.7</v>
      </c>
      <c r="K9" s="541"/>
      <c r="L9" s="18"/>
      <c r="M9" s="541">
        <v>13.6</v>
      </c>
      <c r="N9" s="541">
        <v>13.4</v>
      </c>
      <c r="O9" s="541">
        <v>19.399999999999999</v>
      </c>
      <c r="P9" s="541">
        <v>25.4</v>
      </c>
      <c r="Q9" s="541">
        <v>17.3</v>
      </c>
    </row>
    <row r="10" spans="1:17">
      <c r="A10" s="538"/>
      <c r="B10" s="539">
        <v>2</v>
      </c>
      <c r="C10" s="540">
        <v>1990</v>
      </c>
      <c r="D10" s="541">
        <v>3</v>
      </c>
      <c r="E10" s="541">
        <v>177.2</v>
      </c>
      <c r="F10" s="541">
        <v>7.7</v>
      </c>
      <c r="G10" s="541">
        <v>7.5</v>
      </c>
      <c r="H10" s="541">
        <v>134.80000000000001</v>
      </c>
      <c r="I10" s="541">
        <v>99.4</v>
      </c>
      <c r="J10" s="541">
        <v>60.7</v>
      </c>
      <c r="K10" s="541"/>
      <c r="L10" s="18"/>
      <c r="M10" s="541">
        <v>13.7</v>
      </c>
      <c r="N10" s="541">
        <v>14</v>
      </c>
      <c r="O10" s="541">
        <v>19.7</v>
      </c>
      <c r="P10" s="541">
        <v>26.2</v>
      </c>
      <c r="Q10" s="541">
        <v>16.399999999999999</v>
      </c>
    </row>
    <row r="11" spans="1:17">
      <c r="A11" s="538"/>
      <c r="B11" s="539">
        <v>3</v>
      </c>
      <c r="C11" s="540">
        <v>1991</v>
      </c>
      <c r="D11" s="541">
        <v>2.7</v>
      </c>
      <c r="E11" s="541">
        <v>181.7</v>
      </c>
      <c r="F11" s="541">
        <v>7.8</v>
      </c>
      <c r="G11" s="541">
        <v>7.4</v>
      </c>
      <c r="H11" s="541">
        <v>137.19999999999999</v>
      </c>
      <c r="I11" s="541">
        <v>96.2</v>
      </c>
      <c r="J11" s="541">
        <v>62</v>
      </c>
      <c r="K11" s="541"/>
      <c r="L11" s="18"/>
      <c r="M11" s="541">
        <v>13.7</v>
      </c>
      <c r="N11" s="541">
        <v>13.8</v>
      </c>
      <c r="O11" s="541">
        <v>18.8</v>
      </c>
      <c r="P11" s="541">
        <v>26.9</v>
      </c>
      <c r="Q11" s="541">
        <v>16.100000000000001</v>
      </c>
    </row>
    <row r="12" spans="1:17">
      <c r="A12" s="538"/>
      <c r="B12" s="539">
        <v>4</v>
      </c>
      <c r="C12" s="540">
        <v>1992</v>
      </c>
      <c r="D12" s="541">
        <v>2.7</v>
      </c>
      <c r="E12" s="541">
        <v>187.8</v>
      </c>
      <c r="F12" s="541">
        <v>8</v>
      </c>
      <c r="G12" s="541">
        <v>7</v>
      </c>
      <c r="H12" s="541">
        <v>142.19999999999999</v>
      </c>
      <c r="I12" s="541">
        <v>95.6</v>
      </c>
      <c r="J12" s="541">
        <v>65</v>
      </c>
      <c r="K12" s="541"/>
      <c r="L12" s="18"/>
      <c r="M12" s="541">
        <v>13.8</v>
      </c>
      <c r="N12" s="541">
        <v>14.8</v>
      </c>
      <c r="O12" s="541">
        <v>18.899999999999999</v>
      </c>
      <c r="P12" s="541">
        <v>28.1</v>
      </c>
      <c r="Q12" s="541">
        <v>16.899999999999999</v>
      </c>
    </row>
    <row r="13" spans="1:17">
      <c r="A13" s="538"/>
      <c r="B13" s="539">
        <v>5</v>
      </c>
      <c r="C13" s="540">
        <v>1993</v>
      </c>
      <c r="D13" s="541">
        <v>2.6</v>
      </c>
      <c r="E13" s="541">
        <v>190.4</v>
      </c>
      <c r="F13" s="541">
        <v>8.3000000000000007</v>
      </c>
      <c r="G13" s="541">
        <v>6.8</v>
      </c>
      <c r="H13" s="541">
        <v>145.6</v>
      </c>
      <c r="I13" s="541">
        <v>96</v>
      </c>
      <c r="J13" s="541">
        <v>70.599999999999994</v>
      </c>
      <c r="K13" s="541"/>
      <c r="L13" s="18"/>
      <c r="M13" s="541">
        <v>13.6</v>
      </c>
      <c r="N13" s="541">
        <v>14.9</v>
      </c>
      <c r="O13" s="541">
        <v>18.7</v>
      </c>
      <c r="P13" s="541">
        <v>28</v>
      </c>
      <c r="Q13" s="541">
        <v>16.600000000000001</v>
      </c>
    </row>
    <row r="14" spans="1:17">
      <c r="A14" s="538"/>
      <c r="B14" s="539">
        <v>6</v>
      </c>
      <c r="C14" s="540">
        <v>1994</v>
      </c>
      <c r="D14" s="541">
        <v>2.5</v>
      </c>
      <c r="E14" s="541">
        <v>196.4</v>
      </c>
      <c r="F14" s="541">
        <v>8.8000000000000007</v>
      </c>
      <c r="G14" s="541">
        <v>6.4</v>
      </c>
      <c r="H14" s="541">
        <v>128.6</v>
      </c>
      <c r="I14" s="541">
        <v>96.9</v>
      </c>
      <c r="J14" s="541">
        <v>72.400000000000006</v>
      </c>
      <c r="K14" s="541"/>
      <c r="L14" s="18"/>
      <c r="M14" s="541">
        <v>13.3</v>
      </c>
      <c r="N14" s="541">
        <v>15.1</v>
      </c>
      <c r="O14" s="541">
        <v>18.899999999999999</v>
      </c>
      <c r="P14" s="541">
        <v>29.1</v>
      </c>
      <c r="Q14" s="541">
        <v>16.899999999999999</v>
      </c>
    </row>
    <row r="15" spans="1:17">
      <c r="A15" s="538"/>
      <c r="B15" s="539">
        <v>7</v>
      </c>
      <c r="C15" s="540">
        <v>1995</v>
      </c>
      <c r="D15" s="541">
        <v>2.6</v>
      </c>
      <c r="E15" s="541">
        <v>211.6</v>
      </c>
      <c r="F15" s="541">
        <v>11.4</v>
      </c>
      <c r="G15" s="541">
        <v>6.6</v>
      </c>
      <c r="H15" s="541">
        <v>112</v>
      </c>
      <c r="I15" s="541">
        <v>117.9</v>
      </c>
      <c r="J15" s="541">
        <v>64.099999999999994</v>
      </c>
      <c r="K15" s="541"/>
      <c r="L15" s="541">
        <v>10.5</v>
      </c>
      <c r="M15" s="541">
        <v>13.7</v>
      </c>
      <c r="N15" s="541">
        <v>13</v>
      </c>
      <c r="O15" s="541">
        <v>17.3</v>
      </c>
      <c r="P15" s="541">
        <v>36.5</v>
      </c>
      <c r="Q15" s="541">
        <v>17.2</v>
      </c>
    </row>
    <row r="16" spans="1:17">
      <c r="A16" s="538"/>
      <c r="B16" s="539">
        <v>8</v>
      </c>
      <c r="C16" s="540">
        <v>1996</v>
      </c>
      <c r="D16" s="541">
        <v>2.2999999999999998</v>
      </c>
      <c r="E16" s="541">
        <v>217.5</v>
      </c>
      <c r="F16" s="541">
        <v>10.3</v>
      </c>
      <c r="G16" s="541">
        <v>5.8</v>
      </c>
      <c r="H16" s="541">
        <v>110.8</v>
      </c>
      <c r="I16" s="541">
        <v>112.6</v>
      </c>
      <c r="J16" s="541">
        <v>56.9</v>
      </c>
      <c r="K16" s="541"/>
      <c r="L16" s="541">
        <v>9.5</v>
      </c>
      <c r="M16" s="541">
        <v>13.2</v>
      </c>
      <c r="N16" s="541">
        <v>13</v>
      </c>
      <c r="O16" s="541">
        <v>16.7</v>
      </c>
      <c r="P16" s="541">
        <v>31.4</v>
      </c>
      <c r="Q16" s="541">
        <v>17.8</v>
      </c>
    </row>
    <row r="17" spans="1:17">
      <c r="A17" s="538"/>
      <c r="B17" s="539">
        <v>9</v>
      </c>
      <c r="C17" s="540">
        <v>1997</v>
      </c>
      <c r="D17" s="541">
        <v>2.2000000000000002</v>
      </c>
      <c r="E17" s="541">
        <v>220.4</v>
      </c>
      <c r="F17" s="541">
        <v>9.9</v>
      </c>
      <c r="G17" s="541">
        <v>5.5</v>
      </c>
      <c r="H17" s="541">
        <v>112.2</v>
      </c>
      <c r="I17" s="541">
        <v>111</v>
      </c>
      <c r="J17" s="541">
        <v>63.1</v>
      </c>
      <c r="K17" s="541"/>
      <c r="L17" s="541">
        <v>9.6</v>
      </c>
      <c r="M17" s="541">
        <v>13.3</v>
      </c>
      <c r="N17" s="541">
        <v>13.3</v>
      </c>
      <c r="O17" s="541">
        <v>17.2</v>
      </c>
      <c r="P17" s="541">
        <v>31.1</v>
      </c>
      <c r="Q17" s="541">
        <v>18.8</v>
      </c>
    </row>
    <row r="18" spans="1:17">
      <c r="A18" s="538"/>
      <c r="B18" s="539">
        <v>10</v>
      </c>
      <c r="C18" s="540">
        <v>1998</v>
      </c>
      <c r="D18" s="541">
        <v>2.2000000000000002</v>
      </c>
      <c r="E18" s="541">
        <v>226.7</v>
      </c>
      <c r="F18" s="541">
        <v>10</v>
      </c>
      <c r="G18" s="541">
        <v>5.4</v>
      </c>
      <c r="H18" s="541">
        <v>114.3</v>
      </c>
      <c r="I18" s="541">
        <v>110</v>
      </c>
      <c r="J18" s="541">
        <v>63.8</v>
      </c>
      <c r="K18" s="541"/>
      <c r="L18" s="541">
        <v>9.6</v>
      </c>
      <c r="M18" s="541">
        <v>12.9</v>
      </c>
      <c r="N18" s="541">
        <v>13.3</v>
      </c>
      <c r="O18" s="541">
        <v>17.100000000000001</v>
      </c>
      <c r="P18" s="541">
        <v>31.1</v>
      </c>
      <c r="Q18" s="541">
        <v>25.4</v>
      </c>
    </row>
    <row r="19" spans="1:17">
      <c r="A19" s="538"/>
      <c r="B19" s="539">
        <v>11</v>
      </c>
      <c r="C19" s="540">
        <v>1999</v>
      </c>
      <c r="D19" s="541">
        <v>2.2999999999999998</v>
      </c>
      <c r="E19" s="541">
        <v>231.6</v>
      </c>
      <c r="F19" s="541">
        <v>10.199999999999999</v>
      </c>
      <c r="G19" s="541">
        <v>5.3</v>
      </c>
      <c r="H19" s="541">
        <v>120.4</v>
      </c>
      <c r="I19" s="541">
        <v>110.8</v>
      </c>
      <c r="J19" s="541">
        <v>74.900000000000006</v>
      </c>
      <c r="K19" s="541"/>
      <c r="L19" s="541">
        <v>10.4</v>
      </c>
      <c r="M19" s="541">
        <v>13.2</v>
      </c>
      <c r="N19" s="541">
        <v>14.1</v>
      </c>
      <c r="O19" s="541">
        <v>18.2</v>
      </c>
      <c r="P19" s="541">
        <v>32</v>
      </c>
      <c r="Q19" s="541">
        <v>25</v>
      </c>
    </row>
    <row r="20" spans="1:17">
      <c r="A20" s="538"/>
      <c r="B20" s="539">
        <v>12</v>
      </c>
      <c r="C20" s="540">
        <v>2000</v>
      </c>
      <c r="D20" s="541">
        <v>2.1</v>
      </c>
      <c r="E20" s="541">
        <v>235.2</v>
      </c>
      <c r="F20" s="541">
        <v>9.8000000000000007</v>
      </c>
      <c r="G20" s="541">
        <v>4.8</v>
      </c>
      <c r="H20" s="541">
        <v>116.8</v>
      </c>
      <c r="I20" s="541">
        <v>105.5</v>
      </c>
      <c r="J20" s="541">
        <v>69.2</v>
      </c>
      <c r="K20" s="541"/>
      <c r="L20" s="541">
        <v>10.199999999999999</v>
      </c>
      <c r="M20" s="541">
        <v>12.8</v>
      </c>
      <c r="N20" s="541">
        <v>13.7</v>
      </c>
      <c r="O20" s="541">
        <v>16.899999999999999</v>
      </c>
      <c r="P20" s="541">
        <v>31.4</v>
      </c>
      <c r="Q20" s="541">
        <v>24.1</v>
      </c>
    </row>
    <row r="21" spans="1:17">
      <c r="A21" s="538"/>
      <c r="B21" s="539">
        <v>13</v>
      </c>
      <c r="C21" s="540">
        <v>2001</v>
      </c>
      <c r="D21" s="541">
        <v>2</v>
      </c>
      <c r="E21" s="541">
        <v>238.8</v>
      </c>
      <c r="F21" s="541">
        <v>9.6</v>
      </c>
      <c r="G21" s="541">
        <v>4.7</v>
      </c>
      <c r="H21" s="541">
        <v>117.8</v>
      </c>
      <c r="I21" s="541">
        <v>104.7</v>
      </c>
      <c r="J21" s="541">
        <v>67.8</v>
      </c>
      <c r="K21" s="541"/>
      <c r="L21" s="541">
        <v>8.6999999999999993</v>
      </c>
      <c r="M21" s="541">
        <v>12.6</v>
      </c>
      <c r="N21" s="541">
        <v>14</v>
      </c>
      <c r="O21" s="541">
        <v>17.600000000000001</v>
      </c>
      <c r="P21" s="541">
        <v>31.4</v>
      </c>
      <c r="Q21" s="541">
        <v>23.3</v>
      </c>
    </row>
    <row r="22" spans="1:17">
      <c r="A22" s="538"/>
      <c r="B22" s="539">
        <v>14</v>
      </c>
      <c r="C22" s="540">
        <v>2002</v>
      </c>
      <c r="D22" s="541">
        <v>1.8</v>
      </c>
      <c r="E22" s="541">
        <v>241.7</v>
      </c>
      <c r="F22" s="541">
        <v>10</v>
      </c>
      <c r="G22" s="541">
        <v>4.5</v>
      </c>
      <c r="H22" s="541">
        <v>121</v>
      </c>
      <c r="I22" s="541">
        <v>103.4</v>
      </c>
      <c r="J22" s="541">
        <v>69.400000000000006</v>
      </c>
      <c r="K22" s="541"/>
      <c r="L22" s="541">
        <v>10.3</v>
      </c>
      <c r="M22" s="541">
        <v>12.3</v>
      </c>
      <c r="N22" s="541">
        <v>14.4</v>
      </c>
      <c r="O22" s="541">
        <v>18</v>
      </c>
      <c r="P22" s="541">
        <v>30.7</v>
      </c>
      <c r="Q22" s="541">
        <v>23.8</v>
      </c>
    </row>
    <row r="23" spans="1:17">
      <c r="A23" s="538"/>
      <c r="B23" s="539">
        <v>15</v>
      </c>
      <c r="C23" s="18">
        <v>2003</v>
      </c>
      <c r="D23" s="541">
        <v>1.9</v>
      </c>
      <c r="E23" s="541">
        <v>245.4</v>
      </c>
      <c r="F23" s="541">
        <v>10.199999999999999</v>
      </c>
      <c r="G23" s="541">
        <v>4.4000000000000004</v>
      </c>
      <c r="H23" s="541">
        <v>126.5</v>
      </c>
      <c r="I23" s="541">
        <v>104.7</v>
      </c>
      <c r="J23" s="541">
        <v>75.3</v>
      </c>
      <c r="K23" s="541"/>
      <c r="L23" s="541">
        <v>10.8</v>
      </c>
      <c r="M23" s="541">
        <v>12.5</v>
      </c>
      <c r="N23" s="541">
        <v>14.9</v>
      </c>
      <c r="O23" s="541">
        <v>18.600000000000001</v>
      </c>
      <c r="P23" s="541">
        <v>30.7</v>
      </c>
      <c r="Q23" s="541">
        <v>25.5</v>
      </c>
    </row>
    <row r="24" spans="1:17">
      <c r="A24" s="538"/>
      <c r="B24" s="539">
        <v>16</v>
      </c>
      <c r="C24" s="18">
        <v>2004</v>
      </c>
      <c r="D24" s="541">
        <v>1.8</v>
      </c>
      <c r="E24" s="541">
        <v>253.9</v>
      </c>
      <c r="F24" s="541">
        <v>10</v>
      </c>
      <c r="G24" s="541">
        <v>4.5</v>
      </c>
      <c r="H24" s="541">
        <v>126.5</v>
      </c>
      <c r="I24" s="541">
        <v>102.3</v>
      </c>
      <c r="J24" s="541">
        <v>75.7</v>
      </c>
      <c r="K24" s="541"/>
      <c r="L24" s="541">
        <v>10.7</v>
      </c>
      <c r="M24" s="541">
        <v>12.6</v>
      </c>
      <c r="N24" s="541">
        <v>15.2</v>
      </c>
      <c r="O24" s="541">
        <v>19.100000000000001</v>
      </c>
      <c r="P24" s="541">
        <v>30.3</v>
      </c>
      <c r="Q24" s="541">
        <v>24</v>
      </c>
    </row>
    <row r="25" spans="1:17">
      <c r="A25" s="538"/>
      <c r="B25" s="539">
        <v>17</v>
      </c>
      <c r="C25" s="18">
        <v>2005</v>
      </c>
      <c r="D25" s="541">
        <v>1.8</v>
      </c>
      <c r="E25" s="541">
        <v>258.3</v>
      </c>
      <c r="F25" s="541">
        <v>10.8</v>
      </c>
      <c r="G25" s="541">
        <v>4.5999999999999996</v>
      </c>
      <c r="H25" s="541">
        <v>137.19999999999999</v>
      </c>
      <c r="I25" s="541">
        <v>105.3</v>
      </c>
      <c r="J25" s="541">
        <v>85</v>
      </c>
      <c r="K25" s="541"/>
      <c r="L25" s="541">
        <v>11.4</v>
      </c>
      <c r="M25" s="541">
        <v>13</v>
      </c>
      <c r="N25" s="541">
        <v>16.3</v>
      </c>
      <c r="O25" s="541">
        <v>20.9</v>
      </c>
      <c r="P25" s="541">
        <v>31.6</v>
      </c>
      <c r="Q25" s="541">
        <v>24.2</v>
      </c>
    </row>
    <row r="26" spans="1:17">
      <c r="A26" s="538"/>
      <c r="B26" s="539">
        <v>18</v>
      </c>
      <c r="C26" s="18">
        <v>2006</v>
      </c>
      <c r="D26" s="541">
        <v>1.8</v>
      </c>
      <c r="E26" s="541">
        <v>261</v>
      </c>
      <c r="F26" s="541">
        <v>10.8</v>
      </c>
      <c r="G26" s="541">
        <v>4.5999999999999996</v>
      </c>
      <c r="H26" s="541">
        <v>137.19999999999999</v>
      </c>
      <c r="I26" s="541">
        <v>101.7</v>
      </c>
      <c r="J26" s="541">
        <v>85</v>
      </c>
      <c r="K26" s="541"/>
      <c r="L26" s="541">
        <v>11.4</v>
      </c>
      <c r="M26" s="541">
        <v>12.9</v>
      </c>
      <c r="N26" s="541">
        <v>16.8</v>
      </c>
      <c r="O26" s="541">
        <v>22</v>
      </c>
      <c r="P26" s="541">
        <v>30.3</v>
      </c>
      <c r="Q26" s="541">
        <v>23.7</v>
      </c>
    </row>
    <row r="27" spans="1:17">
      <c r="A27" s="538"/>
      <c r="B27" s="539">
        <v>19</v>
      </c>
      <c r="C27" s="18">
        <v>2007</v>
      </c>
      <c r="D27" s="541">
        <v>1.7</v>
      </c>
      <c r="E27" s="541">
        <v>266.89999999999998</v>
      </c>
      <c r="F27" s="541">
        <v>11.1</v>
      </c>
      <c r="G27" s="541">
        <v>4.9000000000000004</v>
      </c>
      <c r="H27" s="541">
        <v>139.19999999999999</v>
      </c>
      <c r="I27" s="541">
        <v>100.8</v>
      </c>
      <c r="J27" s="541">
        <v>87.4</v>
      </c>
      <c r="K27" s="541"/>
      <c r="L27" s="541">
        <v>11.8</v>
      </c>
      <c r="M27" s="541">
        <v>12.8</v>
      </c>
      <c r="N27" s="541">
        <v>17.2</v>
      </c>
      <c r="O27" s="541">
        <v>24.4</v>
      </c>
      <c r="P27" s="541">
        <v>30.1</v>
      </c>
      <c r="Q27" s="541">
        <v>24.4</v>
      </c>
    </row>
    <row r="28" spans="1:17">
      <c r="A28" s="538"/>
      <c r="B28" s="539">
        <v>20</v>
      </c>
      <c r="C28" s="18">
        <v>2008</v>
      </c>
      <c r="D28" s="541">
        <v>1.8</v>
      </c>
      <c r="E28" s="541">
        <v>272.3</v>
      </c>
      <c r="F28" s="541">
        <v>11.5</v>
      </c>
      <c r="G28" s="541">
        <v>5</v>
      </c>
      <c r="H28" s="541">
        <v>144.4</v>
      </c>
      <c r="I28" s="541">
        <v>100.9</v>
      </c>
      <c r="J28" s="541">
        <v>91.6</v>
      </c>
      <c r="K28" s="541"/>
      <c r="L28" s="541">
        <v>12.3</v>
      </c>
      <c r="M28" s="541">
        <v>12.9</v>
      </c>
      <c r="N28" s="541">
        <v>17.899999999999999</v>
      </c>
      <c r="O28" s="541">
        <v>28.6</v>
      </c>
      <c r="P28" s="541">
        <v>30.3</v>
      </c>
      <c r="Q28" s="541">
        <v>24</v>
      </c>
    </row>
    <row r="29" spans="1:17">
      <c r="A29" s="538"/>
      <c r="B29" s="539">
        <v>21</v>
      </c>
      <c r="C29" s="18">
        <v>2009</v>
      </c>
      <c r="D29" s="541">
        <v>1.7</v>
      </c>
      <c r="E29" s="541">
        <v>273.5</v>
      </c>
      <c r="F29" s="541">
        <v>11.1</v>
      </c>
      <c r="G29" s="541">
        <v>4.9000000000000004</v>
      </c>
      <c r="H29" s="541">
        <v>143.69999999999999</v>
      </c>
      <c r="I29" s="541">
        <v>97.2</v>
      </c>
      <c r="J29" s="541">
        <v>89</v>
      </c>
      <c r="K29" s="541"/>
      <c r="L29" s="541">
        <v>12.2</v>
      </c>
      <c r="M29" s="541">
        <v>12.7</v>
      </c>
      <c r="N29" s="541">
        <v>18.100000000000001</v>
      </c>
      <c r="O29" s="541">
        <v>30.7</v>
      </c>
      <c r="P29" s="541">
        <v>30</v>
      </c>
      <c r="Q29" s="541">
        <v>24.4</v>
      </c>
    </row>
    <row r="30" spans="1:17">
      <c r="A30" s="538"/>
      <c r="B30" s="539">
        <v>22</v>
      </c>
      <c r="C30" s="18">
        <v>2010</v>
      </c>
      <c r="D30" s="541">
        <v>1.7</v>
      </c>
      <c r="E30" s="541">
        <v>279.7</v>
      </c>
      <c r="F30" s="541">
        <v>11.4</v>
      </c>
      <c r="G30" s="541">
        <v>5.3</v>
      </c>
      <c r="H30" s="541">
        <v>149.80000000000001</v>
      </c>
      <c r="I30" s="541">
        <v>97.7</v>
      </c>
      <c r="J30" s="541">
        <v>94.1</v>
      </c>
      <c r="K30" s="541"/>
      <c r="L30" s="541">
        <v>12.9</v>
      </c>
      <c r="M30" s="541">
        <v>12.8</v>
      </c>
      <c r="N30" s="541">
        <v>18.8</v>
      </c>
      <c r="O30" s="541">
        <v>35.9</v>
      </c>
      <c r="P30" s="541">
        <v>32.200000000000003</v>
      </c>
      <c r="Q30" s="541">
        <v>23.4</v>
      </c>
    </row>
    <row r="31" spans="1:17">
      <c r="A31" s="538"/>
      <c r="B31" s="539">
        <v>23</v>
      </c>
      <c r="C31" s="18">
        <v>2011</v>
      </c>
      <c r="D31" s="541">
        <v>1.7</v>
      </c>
      <c r="E31" s="541">
        <v>283.2</v>
      </c>
      <c r="F31" s="541">
        <v>11.6</v>
      </c>
      <c r="G31" s="541">
        <v>5.6</v>
      </c>
      <c r="H31" s="541">
        <v>154.5</v>
      </c>
      <c r="I31" s="541">
        <v>98.2</v>
      </c>
      <c r="J31" s="541">
        <v>98.9</v>
      </c>
      <c r="K31" s="541"/>
      <c r="L31" s="541">
        <v>13.2</v>
      </c>
      <c r="M31" s="541">
        <v>13</v>
      </c>
      <c r="N31" s="541">
        <v>19.399999999999999</v>
      </c>
      <c r="O31" s="541">
        <v>41.4</v>
      </c>
      <c r="P31" s="541">
        <v>47.1</v>
      </c>
      <c r="Q31" s="541">
        <v>22.9</v>
      </c>
    </row>
    <row r="32" spans="1:17">
      <c r="A32" s="538"/>
      <c r="B32" s="539">
        <v>24</v>
      </c>
      <c r="C32" s="18">
        <v>2012</v>
      </c>
      <c r="D32" s="541">
        <v>1.7</v>
      </c>
      <c r="E32" s="541">
        <v>286.60000000000002</v>
      </c>
      <c r="F32" s="541">
        <v>11.5</v>
      </c>
      <c r="G32" s="541">
        <v>5.8</v>
      </c>
      <c r="H32" s="541">
        <v>157.9</v>
      </c>
      <c r="I32" s="541">
        <v>96.5</v>
      </c>
      <c r="J32" s="541">
        <v>98.4</v>
      </c>
      <c r="K32" s="541"/>
      <c r="L32" s="541">
        <v>13</v>
      </c>
      <c r="M32" s="541">
        <v>12.7</v>
      </c>
      <c r="N32" s="541">
        <v>19.899999999999999</v>
      </c>
      <c r="O32" s="541">
        <v>48.2</v>
      </c>
      <c r="P32" s="541">
        <v>32.6</v>
      </c>
      <c r="Q32" s="541">
        <v>21</v>
      </c>
    </row>
    <row r="33" spans="1:18">
      <c r="A33" s="538"/>
      <c r="B33" s="539">
        <v>25</v>
      </c>
      <c r="C33" s="18">
        <v>2013</v>
      </c>
      <c r="D33" s="542" t="s">
        <v>272</v>
      </c>
      <c r="E33" s="541">
        <v>290.3</v>
      </c>
      <c r="F33" s="541">
        <v>11</v>
      </c>
      <c r="G33" s="541">
        <v>5.7</v>
      </c>
      <c r="H33" s="541">
        <v>156.5</v>
      </c>
      <c r="I33" s="541">
        <v>94.1</v>
      </c>
      <c r="J33" s="541">
        <v>97.8</v>
      </c>
      <c r="K33" s="541"/>
      <c r="L33" s="541">
        <v>13.1</v>
      </c>
      <c r="M33" s="541">
        <v>12.7</v>
      </c>
      <c r="N33" s="541">
        <v>20</v>
      </c>
      <c r="O33" s="541">
        <v>55.5</v>
      </c>
      <c r="P33" s="541">
        <v>31.5</v>
      </c>
      <c r="Q33" s="541">
        <v>20.7</v>
      </c>
      <c r="R33" s="69"/>
    </row>
    <row r="34" spans="1:18">
      <c r="A34" s="538"/>
      <c r="B34" s="539">
        <v>26</v>
      </c>
      <c r="C34" s="18">
        <v>2014</v>
      </c>
      <c r="D34" s="541">
        <v>1.7</v>
      </c>
      <c r="E34" s="541">
        <v>293.5</v>
      </c>
      <c r="F34" s="541">
        <v>10.9</v>
      </c>
      <c r="G34" s="541">
        <v>5.5</v>
      </c>
      <c r="H34" s="541">
        <v>157</v>
      </c>
      <c r="I34" s="541">
        <v>91.1</v>
      </c>
      <c r="J34" s="541">
        <v>95.4</v>
      </c>
      <c r="K34" s="541"/>
      <c r="L34" s="541">
        <v>12.9</v>
      </c>
      <c r="M34" s="541">
        <v>12.5</v>
      </c>
      <c r="N34" s="541">
        <v>19.8</v>
      </c>
      <c r="O34" s="541">
        <v>60.1</v>
      </c>
      <c r="P34" s="541">
        <v>31.1</v>
      </c>
      <c r="Q34" s="541">
        <v>19.5</v>
      </c>
    </row>
    <row r="35" spans="1:18">
      <c r="A35" s="538"/>
      <c r="B35" s="539">
        <v>27</v>
      </c>
      <c r="C35" s="18">
        <v>2015</v>
      </c>
      <c r="D35" s="541">
        <v>1.6</v>
      </c>
      <c r="E35" s="541">
        <v>295.5</v>
      </c>
      <c r="F35" s="541">
        <v>10.6</v>
      </c>
      <c r="G35" s="541">
        <v>5.4</v>
      </c>
      <c r="H35" s="541">
        <v>156.5</v>
      </c>
      <c r="I35" s="541">
        <v>89.4</v>
      </c>
      <c r="J35" s="541">
        <v>96.5</v>
      </c>
      <c r="K35" s="541"/>
      <c r="L35" s="541">
        <v>12.6</v>
      </c>
      <c r="M35" s="541">
        <v>12.5</v>
      </c>
      <c r="N35" s="541">
        <v>19.600000000000001</v>
      </c>
      <c r="O35" s="541">
        <v>67.7</v>
      </c>
      <c r="P35" s="541">
        <v>30.6</v>
      </c>
      <c r="Q35" s="541">
        <v>18.5</v>
      </c>
    </row>
    <row r="36" spans="1:18">
      <c r="A36" s="538"/>
      <c r="B36" s="539">
        <v>28</v>
      </c>
      <c r="C36" s="18">
        <v>2016</v>
      </c>
      <c r="D36" s="541">
        <v>1.5</v>
      </c>
      <c r="E36" s="541">
        <v>298.3</v>
      </c>
      <c r="F36" s="541">
        <v>10.8</v>
      </c>
      <c r="G36" s="541">
        <v>5.5</v>
      </c>
      <c r="H36" s="541">
        <v>158.4</v>
      </c>
      <c r="I36" s="541">
        <v>87.4</v>
      </c>
      <c r="J36" s="541">
        <v>95.4</v>
      </c>
      <c r="K36" s="541"/>
      <c r="L36" s="541">
        <v>12.5</v>
      </c>
      <c r="M36" s="541">
        <v>12.6</v>
      </c>
      <c r="N36" s="541">
        <v>19.7</v>
      </c>
      <c r="O36" s="541">
        <v>74.2</v>
      </c>
      <c r="P36" s="541">
        <v>30.6</v>
      </c>
      <c r="Q36" s="541">
        <v>16.8</v>
      </c>
    </row>
    <row r="37" spans="1:18">
      <c r="A37" s="538"/>
      <c r="B37" s="539">
        <v>29</v>
      </c>
      <c r="C37" s="18">
        <v>2017</v>
      </c>
      <c r="D37" s="541">
        <v>1.9</v>
      </c>
      <c r="E37" s="541">
        <v>299.5</v>
      </c>
      <c r="F37" s="541">
        <v>11.2</v>
      </c>
      <c r="G37" s="541">
        <v>7.7</v>
      </c>
      <c r="H37" s="541">
        <v>164.3</v>
      </c>
      <c r="I37" s="541">
        <v>88.2</v>
      </c>
      <c r="J37" s="541">
        <v>77.7</v>
      </c>
      <c r="K37" s="541">
        <v>28.7</v>
      </c>
      <c r="L37" s="541">
        <v>14.9</v>
      </c>
      <c r="M37" s="541">
        <v>13.7</v>
      </c>
      <c r="N37" s="541">
        <v>20.2</v>
      </c>
      <c r="O37" s="541">
        <v>81.3</v>
      </c>
      <c r="P37" s="541">
        <v>32.4</v>
      </c>
      <c r="Q37" s="541">
        <v>16.399999999999999</v>
      </c>
    </row>
    <row r="38" spans="1:18">
      <c r="A38" s="538"/>
      <c r="B38" s="539">
        <v>30</v>
      </c>
      <c r="C38" s="18">
        <v>2018</v>
      </c>
      <c r="D38" s="541">
        <v>1.8</v>
      </c>
      <c r="E38" s="541">
        <v>300.7</v>
      </c>
      <c r="F38" s="541">
        <v>11.4</v>
      </c>
      <c r="G38" s="541">
        <v>7.7</v>
      </c>
      <c r="H38" s="541">
        <v>167.6</v>
      </c>
      <c r="I38" s="541">
        <v>87.1</v>
      </c>
      <c r="J38" s="541">
        <v>76.2</v>
      </c>
      <c r="K38" s="541">
        <v>31</v>
      </c>
      <c r="L38" s="541">
        <v>15</v>
      </c>
      <c r="M38" s="541">
        <v>13.9</v>
      </c>
      <c r="N38" s="541">
        <v>21</v>
      </c>
      <c r="O38" s="541">
        <v>88.2</v>
      </c>
      <c r="P38" s="541">
        <v>33.200000000000003</v>
      </c>
      <c r="Q38" s="541">
        <v>16.100000000000001</v>
      </c>
    </row>
    <row r="39" spans="1:18">
      <c r="A39" s="538" t="s">
        <v>7</v>
      </c>
      <c r="B39" s="539">
        <v>1</v>
      </c>
      <c r="C39" s="18">
        <v>2019</v>
      </c>
      <c r="D39" s="541">
        <v>1.7</v>
      </c>
      <c r="E39" s="541">
        <v>304.2</v>
      </c>
      <c r="F39" s="541">
        <v>11.2</v>
      </c>
      <c r="G39" s="541">
        <v>7.7</v>
      </c>
      <c r="H39" s="541">
        <v>167.9</v>
      </c>
      <c r="I39" s="541">
        <v>86.1</v>
      </c>
      <c r="J39" s="541">
        <v>77.2</v>
      </c>
      <c r="K39" s="541">
        <v>32.6</v>
      </c>
      <c r="L39" s="541">
        <v>14.4</v>
      </c>
      <c r="M39" s="541">
        <v>14</v>
      </c>
      <c r="N39" s="541">
        <v>21.5</v>
      </c>
      <c r="O39" s="541">
        <v>98.5</v>
      </c>
      <c r="P39" s="541">
        <v>31.7</v>
      </c>
      <c r="Q39" s="541">
        <v>15.7</v>
      </c>
    </row>
    <row r="40" spans="1:18">
      <c r="A40" s="538"/>
      <c r="B40" s="539">
        <v>2</v>
      </c>
      <c r="C40" s="18">
        <v>2020</v>
      </c>
      <c r="D40" s="541">
        <v>1.5</v>
      </c>
      <c r="E40" s="541">
        <v>306.60000000000002</v>
      </c>
      <c r="F40" s="541">
        <v>11.3</v>
      </c>
      <c r="G40" s="541">
        <v>8.1</v>
      </c>
      <c r="H40" s="541">
        <v>166.6</v>
      </c>
      <c r="I40" s="541">
        <v>83.5</v>
      </c>
      <c r="J40" s="541">
        <v>63.6</v>
      </c>
      <c r="K40" s="541">
        <v>34.6</v>
      </c>
      <c r="L40" s="541">
        <v>13.1</v>
      </c>
      <c r="M40" s="541">
        <v>14.3</v>
      </c>
      <c r="N40" s="541">
        <v>21.8</v>
      </c>
      <c r="O40" s="541">
        <v>107.3</v>
      </c>
      <c r="P40" s="541">
        <v>30.9</v>
      </c>
      <c r="Q40" s="541">
        <v>16.399999999999999</v>
      </c>
    </row>
    <row r="41" spans="1:18">
      <c r="A41" s="543"/>
      <c r="B41" s="544">
        <v>3</v>
      </c>
      <c r="C41" s="545">
        <v>2021</v>
      </c>
      <c r="D41" s="546">
        <v>1.5</v>
      </c>
      <c r="E41" s="546">
        <v>310.7</v>
      </c>
      <c r="F41" s="546">
        <v>11.7</v>
      </c>
      <c r="G41" s="546">
        <v>8.3000000000000007</v>
      </c>
      <c r="H41" s="546">
        <v>174.9</v>
      </c>
      <c r="I41" s="546">
        <v>85.2</v>
      </c>
      <c r="J41" s="546">
        <v>59.6</v>
      </c>
      <c r="K41" s="546">
        <v>40.299999999999997</v>
      </c>
      <c r="L41" s="546">
        <v>13.3</v>
      </c>
      <c r="M41" s="546">
        <v>14.7</v>
      </c>
      <c r="N41" s="546">
        <v>23.4</v>
      </c>
      <c r="O41" s="546">
        <v>123.8</v>
      </c>
      <c r="P41" s="546">
        <v>31.2</v>
      </c>
      <c r="Q41" s="546">
        <v>16.5</v>
      </c>
    </row>
    <row r="42" spans="1:18">
      <c r="A42" s="548"/>
      <c r="B42" s="540"/>
      <c r="C42" s="540"/>
      <c r="D42" s="547"/>
      <c r="E42" s="547"/>
      <c r="F42" s="547"/>
      <c r="G42" s="547"/>
      <c r="H42" s="547"/>
      <c r="I42" s="547"/>
      <c r="J42" s="547"/>
      <c r="K42" s="547"/>
      <c r="L42" s="547"/>
      <c r="M42" s="547"/>
      <c r="N42" s="547"/>
      <c r="O42" s="547"/>
      <c r="P42" s="547"/>
      <c r="Q42" s="547"/>
    </row>
    <row r="43" spans="1:18">
      <c r="A43" s="16" t="s">
        <v>271</v>
      </c>
      <c r="B43" s="540"/>
      <c r="C43" s="540"/>
      <c r="D43" s="547"/>
      <c r="E43" s="547"/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47"/>
      <c r="Q43" s="547"/>
    </row>
  </sheetData>
  <mergeCells count="17">
    <mergeCell ref="A8:B8"/>
    <mergeCell ref="L5:L7"/>
    <mergeCell ref="M5:M7"/>
    <mergeCell ref="N5:N7"/>
    <mergeCell ref="O5:O7"/>
    <mergeCell ref="P5:P7"/>
    <mergeCell ref="Q5:Q7"/>
    <mergeCell ref="A4:C7"/>
    <mergeCell ref="D4:Q4"/>
    <mergeCell ref="D5:D7"/>
    <mergeCell ref="E5:E7"/>
    <mergeCell ref="F5:F7"/>
    <mergeCell ref="G5:G7"/>
    <mergeCell ref="H5:H7"/>
    <mergeCell ref="I5:I7"/>
    <mergeCell ref="J5:J7"/>
    <mergeCell ref="K5:K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="120" zoomScaleNormal="120" zoomScaleSheetLayoutView="120" workbookViewId="0">
      <pane ySplit="6" topLeftCell="A7" activePane="bottomLeft" state="frozen"/>
      <selection pane="bottomLeft"/>
    </sheetView>
  </sheetViews>
  <sheetFormatPr defaultColWidth="9" defaultRowHeight="13"/>
  <cols>
    <col min="1" max="2" width="4.90625" style="39" customWidth="1"/>
    <col min="3" max="3" width="9" style="39" customWidth="1"/>
    <col min="4" max="4" width="13.26953125" style="161" customWidth="1"/>
    <col min="5" max="5" width="9" style="162" customWidth="1"/>
    <col min="6" max="6" width="13.26953125" style="161" customWidth="1"/>
    <col min="7" max="9" width="9" style="162" customWidth="1"/>
    <col min="10" max="10" width="9" style="39" customWidth="1"/>
    <col min="11" max="16384" width="9" style="39"/>
  </cols>
  <sheetData>
    <row r="1" spans="1:10" ht="21.75" customHeight="1">
      <c r="A1" s="36" t="s">
        <v>47</v>
      </c>
      <c r="B1" s="37"/>
      <c r="C1" s="37"/>
      <c r="D1" s="159"/>
      <c r="E1" s="160"/>
      <c r="F1" s="159"/>
      <c r="G1" s="160"/>
      <c r="H1" s="160"/>
      <c r="I1" s="160"/>
      <c r="J1" s="37"/>
    </row>
    <row r="2" spans="1:10" ht="18" customHeight="1">
      <c r="A2" s="40" t="s">
        <v>56</v>
      </c>
      <c r="J2" s="42" t="s">
        <v>11</v>
      </c>
    </row>
    <row r="3" spans="1:10" ht="13.5" customHeight="1"/>
    <row r="4" spans="1:10">
      <c r="A4" s="581" t="s">
        <v>1</v>
      </c>
      <c r="B4" s="581"/>
      <c r="C4" s="581"/>
      <c r="D4" s="582" t="s">
        <v>12</v>
      </c>
      <c r="E4" s="582"/>
      <c r="F4" s="582" t="s">
        <v>13</v>
      </c>
      <c r="G4" s="582"/>
      <c r="H4" s="163"/>
      <c r="I4" s="163"/>
    </row>
    <row r="5" spans="1:10">
      <c r="A5" s="581"/>
      <c r="B5" s="581"/>
      <c r="C5" s="581"/>
      <c r="D5" s="164" t="s">
        <v>57</v>
      </c>
      <c r="E5" s="165" t="s">
        <v>22</v>
      </c>
      <c r="F5" s="164" t="s">
        <v>57</v>
      </c>
      <c r="G5" s="165" t="s">
        <v>22</v>
      </c>
      <c r="H5" s="163"/>
      <c r="I5" s="163"/>
    </row>
    <row r="6" spans="1:10">
      <c r="A6" s="581" t="s">
        <v>2</v>
      </c>
      <c r="B6" s="581"/>
      <c r="C6" s="108" t="s">
        <v>3</v>
      </c>
      <c r="D6" s="166" t="s">
        <v>58</v>
      </c>
      <c r="E6" s="167" t="s">
        <v>9</v>
      </c>
      <c r="F6" s="166" t="s">
        <v>58</v>
      </c>
      <c r="G6" s="167" t="s">
        <v>9</v>
      </c>
      <c r="H6" s="163"/>
      <c r="I6" s="163"/>
    </row>
    <row r="7" spans="1:10">
      <c r="A7" s="44" t="s">
        <v>6</v>
      </c>
      <c r="B7" s="85">
        <v>1</v>
      </c>
      <c r="C7" s="74">
        <v>1989</v>
      </c>
      <c r="D7" s="128">
        <v>6798</v>
      </c>
      <c r="E7" s="129">
        <v>25.54016620498615</v>
      </c>
      <c r="F7" s="128">
        <v>1061195</v>
      </c>
      <c r="G7" s="129">
        <v>3.2787156474025494</v>
      </c>
      <c r="H7" s="168"/>
      <c r="I7" s="168"/>
    </row>
    <row r="8" spans="1:10">
      <c r="A8" s="44"/>
      <c r="B8" s="85">
        <v>2</v>
      </c>
      <c r="C8" s="74">
        <v>1990</v>
      </c>
      <c r="D8" s="128">
        <v>5988</v>
      </c>
      <c r="E8" s="129">
        <v>-11.915269196822607</v>
      </c>
      <c r="F8" s="128">
        <v>1162372</v>
      </c>
      <c r="G8" s="129">
        <v>9.5342514806420979</v>
      </c>
      <c r="H8" s="168"/>
      <c r="I8" s="168"/>
    </row>
    <row r="9" spans="1:10">
      <c r="A9" s="44"/>
      <c r="B9" s="85">
        <v>3</v>
      </c>
      <c r="C9" s="74">
        <v>1991</v>
      </c>
      <c r="D9" s="128">
        <v>7778</v>
      </c>
      <c r="E9" s="129">
        <v>29.893119572478298</v>
      </c>
      <c r="F9" s="128">
        <v>1210185</v>
      </c>
      <c r="G9" s="129">
        <v>4.1133991527669309</v>
      </c>
      <c r="H9" s="168"/>
      <c r="I9" s="168"/>
    </row>
    <row r="10" spans="1:10">
      <c r="A10" s="44"/>
      <c r="B10" s="85">
        <v>4</v>
      </c>
      <c r="C10" s="74">
        <v>1992</v>
      </c>
      <c r="D10" s="128">
        <v>7440</v>
      </c>
      <c r="E10" s="129">
        <v>-4.3455901259963952</v>
      </c>
      <c r="F10" s="128">
        <v>1411752</v>
      </c>
      <c r="G10" s="129">
        <v>16.655883191412883</v>
      </c>
      <c r="H10" s="168"/>
      <c r="I10" s="168"/>
    </row>
    <row r="11" spans="1:10">
      <c r="A11" s="44"/>
      <c r="B11" s="85">
        <v>5</v>
      </c>
      <c r="C11" s="74">
        <v>1993</v>
      </c>
      <c r="D11" s="128">
        <v>8265</v>
      </c>
      <c r="E11" s="129">
        <v>11.088709677419345</v>
      </c>
      <c r="F11" s="128">
        <v>1538337</v>
      </c>
      <c r="G11" s="129">
        <v>8.9665181986637776</v>
      </c>
      <c r="H11" s="168"/>
      <c r="I11" s="168"/>
    </row>
    <row r="12" spans="1:10">
      <c r="A12" s="44"/>
      <c r="B12" s="85">
        <v>6</v>
      </c>
      <c r="C12" s="74">
        <v>1994</v>
      </c>
      <c r="D12" s="128">
        <v>7097</v>
      </c>
      <c r="E12" s="129">
        <v>-14.131881427707199</v>
      </c>
      <c r="F12" s="128">
        <v>1491157</v>
      </c>
      <c r="G12" s="129">
        <v>-3.0669482694624151</v>
      </c>
      <c r="H12" s="168"/>
      <c r="I12" s="168"/>
    </row>
    <row r="13" spans="1:10">
      <c r="A13" s="44"/>
      <c r="B13" s="85">
        <v>7</v>
      </c>
      <c r="C13" s="74">
        <v>1995</v>
      </c>
      <c r="D13" s="128">
        <v>8186</v>
      </c>
      <c r="E13" s="129">
        <v>15.344511765534733</v>
      </c>
      <c r="F13" s="128">
        <v>1554418</v>
      </c>
      <c r="G13" s="129">
        <v>4.2424104235838342</v>
      </c>
      <c r="H13" s="168"/>
      <c r="I13" s="168"/>
    </row>
    <row r="14" spans="1:10">
      <c r="A14" s="44"/>
      <c r="B14" s="85">
        <v>8</v>
      </c>
      <c r="C14" s="74">
        <v>1996</v>
      </c>
      <c r="D14" s="128">
        <v>7845</v>
      </c>
      <c r="E14" s="129">
        <v>-4.1656486684583456</v>
      </c>
      <c r="F14" s="128">
        <v>1562514</v>
      </c>
      <c r="G14" s="129">
        <v>0.52083802426373893</v>
      </c>
      <c r="H14" s="168"/>
      <c r="I14" s="168"/>
    </row>
    <row r="15" spans="1:10">
      <c r="A15" s="44"/>
      <c r="B15" s="85">
        <v>9</v>
      </c>
      <c r="C15" s="74">
        <v>1997</v>
      </c>
      <c r="D15" s="128">
        <v>7798</v>
      </c>
      <c r="E15" s="129">
        <v>-0.59910771191842116</v>
      </c>
      <c r="F15" s="128">
        <v>1607959</v>
      </c>
      <c r="G15" s="129">
        <v>2.9084539402526985</v>
      </c>
      <c r="H15" s="168"/>
      <c r="I15" s="168"/>
    </row>
    <row r="16" spans="1:10">
      <c r="A16" s="44"/>
      <c r="B16" s="85">
        <v>10</v>
      </c>
      <c r="C16" s="74">
        <v>1998</v>
      </c>
      <c r="D16" s="128">
        <v>9857</v>
      </c>
      <c r="E16" s="129">
        <v>26.404206206719664</v>
      </c>
      <c r="F16" s="128">
        <v>2235638</v>
      </c>
      <c r="G16" s="129">
        <v>39.035758996342565</v>
      </c>
      <c r="H16" s="168"/>
      <c r="I16" s="168"/>
    </row>
    <row r="17" spans="1:9">
      <c r="A17" s="44"/>
      <c r="B17" s="85">
        <v>11</v>
      </c>
      <c r="C17" s="74">
        <v>1999</v>
      </c>
      <c r="D17" s="128">
        <v>7876</v>
      </c>
      <c r="E17" s="129">
        <v>-20.097392715836449</v>
      </c>
      <c r="F17" s="128">
        <v>1669584</v>
      </c>
      <c r="G17" s="129">
        <v>-25.319573204606471</v>
      </c>
      <c r="H17" s="168"/>
      <c r="I17" s="168"/>
    </row>
    <row r="18" spans="1:9">
      <c r="A18" s="44"/>
      <c r="B18" s="85">
        <v>12</v>
      </c>
      <c r="C18" s="74">
        <v>2000</v>
      </c>
      <c r="D18" s="128">
        <v>7993</v>
      </c>
      <c r="E18" s="129">
        <v>1.4855256475368179</v>
      </c>
      <c r="F18" s="128">
        <v>1631783</v>
      </c>
      <c r="G18" s="129">
        <v>-2.2640969247429297</v>
      </c>
      <c r="H18" s="168"/>
      <c r="I18" s="168"/>
    </row>
    <row r="19" spans="1:9">
      <c r="A19" s="44"/>
      <c r="B19" s="85">
        <v>13</v>
      </c>
      <c r="C19" s="74">
        <v>2001</v>
      </c>
      <c r="D19" s="128">
        <v>7271</v>
      </c>
      <c r="E19" s="129">
        <v>-9.0329037908169738</v>
      </c>
      <c r="F19" s="128">
        <v>1301184</v>
      </c>
      <c r="G19" s="129">
        <v>-20.259985549549171</v>
      </c>
      <c r="H19" s="168"/>
      <c r="I19" s="168"/>
    </row>
    <row r="20" spans="1:9">
      <c r="A20" s="44"/>
      <c r="B20" s="85">
        <v>14</v>
      </c>
      <c r="C20" s="74">
        <v>2002</v>
      </c>
      <c r="D20" s="128">
        <v>7104</v>
      </c>
      <c r="E20" s="129">
        <v>-2.2967954889286091</v>
      </c>
      <c r="F20" s="128">
        <v>1320510</v>
      </c>
      <c r="G20" s="129">
        <v>1.4852626530913398</v>
      </c>
      <c r="H20" s="168"/>
      <c r="I20" s="168"/>
    </row>
    <row r="21" spans="1:9">
      <c r="A21" s="44"/>
      <c r="B21" s="85">
        <v>15</v>
      </c>
      <c r="C21" s="74">
        <v>2003</v>
      </c>
      <c r="D21" s="128">
        <v>8273</v>
      </c>
      <c r="E21" s="129">
        <v>16.455518018018012</v>
      </c>
      <c r="F21" s="128">
        <v>1382701</v>
      </c>
      <c r="G21" s="129">
        <v>4.709619768119893</v>
      </c>
      <c r="H21" s="168"/>
      <c r="I21" s="168"/>
    </row>
    <row r="22" spans="1:9">
      <c r="A22" s="44"/>
      <c r="B22" s="85">
        <v>16</v>
      </c>
      <c r="C22" s="74">
        <v>2004</v>
      </c>
      <c r="D22" s="128">
        <v>8072</v>
      </c>
      <c r="E22" s="129">
        <v>-2.4295902332890194</v>
      </c>
      <c r="F22" s="128">
        <v>1229488</v>
      </c>
      <c r="G22" s="129">
        <v>-11.080703637301198</v>
      </c>
      <c r="H22" s="168"/>
      <c r="I22" s="168"/>
    </row>
    <row r="23" spans="1:9">
      <c r="A23" s="44"/>
      <c r="B23" s="85">
        <v>17</v>
      </c>
      <c r="C23" s="74">
        <v>2005</v>
      </c>
      <c r="D23" s="128">
        <v>7676</v>
      </c>
      <c r="E23" s="129">
        <v>-4.9058473736372576</v>
      </c>
      <c r="F23" s="128">
        <v>1140009</v>
      </c>
      <c r="G23" s="169">
        <v>-7.2777448824225957</v>
      </c>
      <c r="H23" s="170"/>
      <c r="I23" s="170"/>
    </row>
    <row r="24" spans="1:9">
      <c r="A24" s="44"/>
      <c r="B24" s="85">
        <v>18</v>
      </c>
      <c r="C24" s="74">
        <v>2006</v>
      </c>
      <c r="D24" s="128">
        <v>6824</v>
      </c>
      <c r="E24" s="129">
        <v>-11.09953100573216</v>
      </c>
      <c r="F24" s="128">
        <v>1175809</v>
      </c>
      <c r="G24" s="169">
        <v>3.1403260851449346</v>
      </c>
      <c r="H24" s="170"/>
      <c r="I24" s="170"/>
    </row>
    <row r="25" spans="1:9">
      <c r="A25" s="44"/>
      <c r="B25" s="85">
        <v>19</v>
      </c>
      <c r="C25" s="74">
        <v>2007</v>
      </c>
      <c r="D25" s="128">
        <v>6173</v>
      </c>
      <c r="E25" s="129">
        <v>-9.5398593200468866</v>
      </c>
      <c r="F25" s="128">
        <v>1094269</v>
      </c>
      <c r="G25" s="169">
        <v>-6.9347997846589067</v>
      </c>
      <c r="H25" s="170"/>
      <c r="I25" s="170"/>
    </row>
    <row r="26" spans="1:9">
      <c r="A26" s="44"/>
      <c r="B26" s="85">
        <v>20</v>
      </c>
      <c r="C26" s="74">
        <v>2008</v>
      </c>
      <c r="D26" s="128">
        <v>7183</v>
      </c>
      <c r="E26" s="129">
        <v>16.361574599060432</v>
      </c>
      <c r="F26" s="128">
        <v>1330882</v>
      </c>
      <c r="G26" s="169">
        <v>21.622928183106708</v>
      </c>
      <c r="H26" s="170"/>
      <c r="I26" s="170"/>
    </row>
    <row r="27" spans="1:9">
      <c r="A27" s="44"/>
      <c r="B27" s="85">
        <v>21</v>
      </c>
      <c r="C27" s="74">
        <v>2009</v>
      </c>
      <c r="D27" s="128">
        <v>6177</v>
      </c>
      <c r="E27" s="129">
        <v>-14.005290268689961</v>
      </c>
      <c r="F27" s="128">
        <v>1179065</v>
      </c>
      <c r="G27" s="169">
        <v>-11.407247224021361</v>
      </c>
      <c r="H27" s="170"/>
      <c r="I27" s="170"/>
    </row>
    <row r="28" spans="1:9">
      <c r="A28" s="44"/>
      <c r="B28" s="85">
        <v>22</v>
      </c>
      <c r="C28" s="74">
        <v>2010</v>
      </c>
      <c r="D28" s="128">
        <v>4438</v>
      </c>
      <c r="E28" s="129">
        <v>-28.152824995952727</v>
      </c>
      <c r="F28" s="128">
        <v>1002990</v>
      </c>
      <c r="G28" s="169">
        <v>-14.933443024769616</v>
      </c>
      <c r="H28" s="170"/>
      <c r="I28" s="170"/>
    </row>
    <row r="29" spans="1:9">
      <c r="A29" s="44"/>
      <c r="B29" s="85">
        <v>23</v>
      </c>
      <c r="C29" s="74">
        <v>2011</v>
      </c>
      <c r="D29" s="128">
        <v>3983</v>
      </c>
      <c r="E29" s="129">
        <v>-10.252365930599368</v>
      </c>
      <c r="F29" s="128">
        <v>869972</v>
      </c>
      <c r="G29" s="169">
        <v>-13.262146182913099</v>
      </c>
      <c r="H29" s="170"/>
      <c r="I29" s="170"/>
    </row>
    <row r="30" spans="1:9">
      <c r="A30" s="44"/>
      <c r="B30" s="85">
        <v>24</v>
      </c>
      <c r="C30" s="74">
        <v>2012</v>
      </c>
      <c r="D30" s="128">
        <v>3787</v>
      </c>
      <c r="E30" s="129">
        <v>-4.9000000000000004</v>
      </c>
      <c r="F30" s="128">
        <v>762417</v>
      </c>
      <c r="G30" s="169">
        <v>-12.4</v>
      </c>
      <c r="H30" s="170"/>
      <c r="I30" s="170"/>
    </row>
    <row r="31" spans="1:9">
      <c r="A31" s="44"/>
      <c r="B31" s="85">
        <v>25</v>
      </c>
      <c r="C31" s="74">
        <v>2013</v>
      </c>
      <c r="D31" s="128">
        <v>3653</v>
      </c>
      <c r="E31" s="129">
        <v>-3.5</v>
      </c>
      <c r="F31" s="128">
        <v>731712</v>
      </c>
      <c r="G31" s="169">
        <v>-4</v>
      </c>
      <c r="H31" s="170"/>
      <c r="I31" s="170"/>
    </row>
    <row r="32" spans="1:9">
      <c r="A32" s="44"/>
      <c r="B32" s="85">
        <v>26</v>
      </c>
      <c r="C32" s="74">
        <v>2014</v>
      </c>
      <c r="D32" s="128">
        <v>2942</v>
      </c>
      <c r="E32" s="129">
        <v>-19.46</v>
      </c>
      <c r="F32" s="128">
        <v>714340</v>
      </c>
      <c r="G32" s="169">
        <v>-2.37</v>
      </c>
      <c r="H32" s="170"/>
      <c r="I32" s="170"/>
    </row>
    <row r="33" spans="1:9">
      <c r="A33" s="48"/>
      <c r="B33" s="85">
        <v>27</v>
      </c>
      <c r="C33" s="74">
        <v>2015</v>
      </c>
      <c r="D33" s="171">
        <v>3209</v>
      </c>
      <c r="E33" s="129">
        <f>(D33-D32)/D32*100</f>
        <v>9.075458871515977</v>
      </c>
      <c r="F33" s="171">
        <v>694526</v>
      </c>
      <c r="G33" s="129">
        <f>(F33-F32)/F32*100</f>
        <v>-2.7737491950611752</v>
      </c>
      <c r="H33" s="168"/>
      <c r="I33" s="168"/>
    </row>
    <row r="34" spans="1:9">
      <c r="A34" s="48"/>
      <c r="B34" s="85">
        <v>28</v>
      </c>
      <c r="C34" s="45">
        <v>2016</v>
      </c>
      <c r="D34" s="172">
        <v>2937</v>
      </c>
      <c r="E34" s="130">
        <f>(D34-D33)/D33*100</f>
        <v>-8.4761607977563109</v>
      </c>
      <c r="F34" s="172">
        <v>663183</v>
      </c>
      <c r="G34" s="129">
        <f>(F34-F33)/F33*100</f>
        <v>-4.5128620094856062</v>
      </c>
      <c r="H34" s="168"/>
      <c r="I34" s="168"/>
    </row>
    <row r="35" spans="1:9">
      <c r="A35" s="48"/>
      <c r="B35" s="85">
        <v>29</v>
      </c>
      <c r="C35" s="74">
        <v>2017</v>
      </c>
      <c r="D35" s="171">
        <v>3197</v>
      </c>
      <c r="E35" s="129">
        <f>(D35-D34)/D34*100</f>
        <v>8.8525706503234591</v>
      </c>
      <c r="F35" s="171">
        <v>632930</v>
      </c>
      <c r="G35" s="129">
        <f>(F35-F34)/F34*100</f>
        <v>-4.5617876212146573</v>
      </c>
      <c r="H35" s="168"/>
      <c r="I35" s="168"/>
    </row>
    <row r="36" spans="1:9">
      <c r="A36" s="48"/>
      <c r="B36" s="85">
        <v>30</v>
      </c>
      <c r="C36" s="74">
        <v>2018</v>
      </c>
      <c r="D36" s="171">
        <v>3226</v>
      </c>
      <c r="E36" s="129">
        <f t="shared" ref="E36:E38" si="0">(D36-D35)/D35*100</f>
        <v>0.90710040663121683</v>
      </c>
      <c r="F36" s="171">
        <v>633614</v>
      </c>
      <c r="G36" s="129">
        <f t="shared" ref="G36:G38" si="1">(F36-F35)/F35*100</f>
        <v>0.10806882277661037</v>
      </c>
      <c r="H36" s="168"/>
      <c r="I36" s="168"/>
    </row>
    <row r="37" spans="1:9">
      <c r="A37" s="118" t="s">
        <v>7</v>
      </c>
      <c r="B37" s="85">
        <v>1</v>
      </c>
      <c r="C37" s="74">
        <v>2019</v>
      </c>
      <c r="D37" s="171">
        <v>3462</v>
      </c>
      <c r="E37" s="129">
        <f t="shared" si="0"/>
        <v>7.31556106633602</v>
      </c>
      <c r="F37" s="171">
        <v>671583</v>
      </c>
      <c r="G37" s="129">
        <f t="shared" si="1"/>
        <v>5.9924496617814631</v>
      </c>
      <c r="H37" s="168"/>
      <c r="I37" s="168"/>
    </row>
    <row r="38" spans="1:9">
      <c r="A38" s="118"/>
      <c r="B38" s="85">
        <v>2</v>
      </c>
      <c r="C38" s="74">
        <v>2020</v>
      </c>
      <c r="D38" s="171">
        <v>11059</v>
      </c>
      <c r="E38" s="129">
        <f t="shared" si="0"/>
        <v>219.43963027151935</v>
      </c>
      <c r="F38" s="171">
        <v>1946609</v>
      </c>
      <c r="G38" s="129">
        <f t="shared" si="1"/>
        <v>189.85382298241618</v>
      </c>
      <c r="H38" s="168"/>
      <c r="I38" s="168"/>
    </row>
    <row r="39" spans="1:9">
      <c r="A39" s="118"/>
      <c r="B39" s="85">
        <v>3</v>
      </c>
      <c r="C39" s="74">
        <v>2021</v>
      </c>
      <c r="D39" s="171">
        <v>2618</v>
      </c>
      <c r="E39" s="129">
        <f>(D39-D38)/D38*100</f>
        <v>-76.326973505741933</v>
      </c>
      <c r="F39" s="171">
        <v>547134</v>
      </c>
      <c r="G39" s="129">
        <f>(F39-F38)/F38*100</f>
        <v>-71.892968747190622</v>
      </c>
      <c r="H39" s="168"/>
      <c r="I39" s="168"/>
    </row>
    <row r="40" spans="1:9">
      <c r="A40" s="118"/>
      <c r="B40" s="85">
        <v>4</v>
      </c>
      <c r="C40" s="74">
        <v>2022</v>
      </c>
      <c r="D40" s="171">
        <v>2254</v>
      </c>
      <c r="E40" s="129">
        <f t="shared" ref="E40:E41" si="2">(D40-D39)/D39*100</f>
        <v>-13.903743315508022</v>
      </c>
      <c r="F40" s="171">
        <v>559867</v>
      </c>
      <c r="G40" s="129">
        <f t="shared" ref="G40:G41" si="3">(F40-F39)/F39*100</f>
        <v>2.3272178296358845</v>
      </c>
      <c r="H40" s="168"/>
      <c r="I40" s="168"/>
    </row>
    <row r="41" spans="1:9">
      <c r="A41" s="119"/>
      <c r="B41" s="120">
        <v>5</v>
      </c>
      <c r="C41" s="121">
        <v>2023</v>
      </c>
      <c r="D41" s="173">
        <v>3206</v>
      </c>
      <c r="E41" s="129">
        <f t="shared" si="2"/>
        <v>42.236024844720497</v>
      </c>
      <c r="F41" s="171">
        <v>619782</v>
      </c>
      <c r="G41" s="129">
        <f t="shared" si="3"/>
        <v>10.701648784443449</v>
      </c>
      <c r="H41" s="168"/>
      <c r="I41" s="168"/>
    </row>
    <row r="42" spans="1:9">
      <c r="A42" s="131"/>
      <c r="B42" s="131"/>
      <c r="C42" s="49"/>
      <c r="D42" s="174"/>
      <c r="E42" s="175"/>
      <c r="F42" s="176"/>
      <c r="G42" s="175"/>
      <c r="H42" s="177"/>
      <c r="I42" s="177"/>
    </row>
    <row r="43" spans="1:9">
      <c r="A43" s="59" t="s">
        <v>59</v>
      </c>
      <c r="D43" s="178"/>
      <c r="F43" s="178"/>
    </row>
  </sheetData>
  <mergeCells count="4">
    <mergeCell ref="A4:C5"/>
    <mergeCell ref="D4:E4"/>
    <mergeCell ref="F4:G4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="120" zoomScaleNormal="90" zoomScaleSheetLayoutView="120" workbookViewId="0">
      <pane ySplit="7" topLeftCell="A8" activePane="bottomLeft" state="frozen"/>
      <selection pane="bottomLeft"/>
    </sheetView>
  </sheetViews>
  <sheetFormatPr defaultColWidth="9" defaultRowHeight="13"/>
  <cols>
    <col min="1" max="2" width="4.90625" style="16" customWidth="1"/>
    <col min="3" max="6" width="9" style="16" customWidth="1"/>
    <col min="7" max="7" width="3.6328125" style="21" customWidth="1"/>
    <col min="8" max="9" width="4.90625" style="16" customWidth="1"/>
    <col min="10" max="13" width="9" style="16" customWidth="1"/>
    <col min="14" max="16384" width="9" style="16"/>
  </cols>
  <sheetData>
    <row r="1" spans="1:13" ht="21.75" customHeight="1">
      <c r="A1" s="1" t="s">
        <v>250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7.25" customHeight="1">
      <c r="A2" s="10" t="s">
        <v>275</v>
      </c>
      <c r="L2" s="689" t="s">
        <v>8</v>
      </c>
      <c r="M2" s="689"/>
    </row>
    <row r="3" spans="1:13" ht="13.5" customHeight="1"/>
    <row r="4" spans="1:13" ht="13.5" customHeight="1">
      <c r="A4" s="602" t="s">
        <v>1</v>
      </c>
      <c r="B4" s="602"/>
      <c r="C4" s="602"/>
      <c r="D4" s="583" t="s">
        <v>12</v>
      </c>
      <c r="E4" s="584"/>
      <c r="F4" s="585"/>
      <c r="G4" s="549"/>
      <c r="H4" s="602" t="s">
        <v>1</v>
      </c>
      <c r="I4" s="602"/>
      <c r="J4" s="602"/>
      <c r="K4" s="583" t="s">
        <v>23</v>
      </c>
      <c r="L4" s="584"/>
      <c r="M4" s="585"/>
    </row>
    <row r="5" spans="1:13" ht="13.5" customHeight="1">
      <c r="A5" s="602"/>
      <c r="B5" s="602"/>
      <c r="C5" s="602"/>
      <c r="D5" s="602" t="s">
        <v>276</v>
      </c>
      <c r="E5" s="602"/>
      <c r="F5" s="602"/>
      <c r="G5" s="550"/>
      <c r="H5" s="602"/>
      <c r="I5" s="602"/>
      <c r="J5" s="602"/>
      <c r="K5" s="602" t="s">
        <v>276</v>
      </c>
      <c r="L5" s="602"/>
      <c r="M5" s="602"/>
    </row>
    <row r="6" spans="1:13" ht="13.5" customHeight="1">
      <c r="A6" s="602"/>
      <c r="B6" s="602"/>
      <c r="C6" s="602"/>
      <c r="D6" s="613" t="s">
        <v>277</v>
      </c>
      <c r="E6" s="613" t="s">
        <v>278</v>
      </c>
      <c r="F6" s="613" t="s">
        <v>279</v>
      </c>
      <c r="G6" s="551"/>
      <c r="H6" s="602"/>
      <c r="I6" s="602"/>
      <c r="J6" s="602"/>
      <c r="K6" s="613" t="s">
        <v>277</v>
      </c>
      <c r="L6" s="613" t="s">
        <v>278</v>
      </c>
      <c r="M6" s="613" t="s">
        <v>279</v>
      </c>
    </row>
    <row r="7" spans="1:13" ht="13.5" customHeight="1">
      <c r="A7" s="602" t="s">
        <v>2</v>
      </c>
      <c r="B7" s="602"/>
      <c r="C7" s="101" t="s">
        <v>3</v>
      </c>
      <c r="D7" s="613"/>
      <c r="E7" s="613"/>
      <c r="F7" s="613"/>
      <c r="G7" s="551"/>
      <c r="H7" s="602" t="s">
        <v>2</v>
      </c>
      <c r="I7" s="602"/>
      <c r="J7" s="101" t="s">
        <v>3</v>
      </c>
      <c r="K7" s="613"/>
      <c r="L7" s="613"/>
      <c r="M7" s="613"/>
    </row>
    <row r="8" spans="1:13" ht="13.5" customHeight="1">
      <c r="A8" s="22" t="s">
        <v>6</v>
      </c>
      <c r="B8" s="23">
        <v>7</v>
      </c>
      <c r="C8" s="24">
        <v>1995</v>
      </c>
      <c r="D8" s="552">
        <v>63</v>
      </c>
      <c r="E8" s="552">
        <v>721</v>
      </c>
      <c r="F8" s="552">
        <v>282</v>
      </c>
      <c r="G8" s="553"/>
      <c r="H8" s="22" t="s">
        <v>6</v>
      </c>
      <c r="I8" s="23">
        <v>7</v>
      </c>
      <c r="J8" s="24">
        <v>1995</v>
      </c>
      <c r="K8" s="552">
        <v>9606</v>
      </c>
      <c r="L8" s="552">
        <v>87069</v>
      </c>
      <c r="M8" s="552">
        <v>58407</v>
      </c>
    </row>
    <row r="9" spans="1:13" ht="13.5" customHeight="1">
      <c r="A9" s="26"/>
      <c r="B9" s="27">
        <v>8</v>
      </c>
      <c r="C9" s="28">
        <v>1996</v>
      </c>
      <c r="D9" s="513">
        <v>63</v>
      </c>
      <c r="E9" s="513">
        <v>730</v>
      </c>
      <c r="F9" s="513">
        <v>286</v>
      </c>
      <c r="G9" s="553"/>
      <c r="H9" s="26"/>
      <c r="I9" s="27">
        <v>8</v>
      </c>
      <c r="J9" s="28">
        <v>1996</v>
      </c>
      <c r="K9" s="513">
        <v>9490</v>
      </c>
      <c r="L9" s="513">
        <v>87909</v>
      </c>
      <c r="M9" s="513">
        <v>59357</v>
      </c>
    </row>
    <row r="10" spans="1:13" ht="13.5" customHeight="1">
      <c r="A10" s="26"/>
      <c r="B10" s="27">
        <v>9</v>
      </c>
      <c r="C10" s="28">
        <v>1997</v>
      </c>
      <c r="D10" s="513">
        <v>63</v>
      </c>
      <c r="E10" s="513">
        <v>739</v>
      </c>
      <c r="F10" s="513">
        <v>286</v>
      </c>
      <c r="G10" s="553"/>
      <c r="H10" s="26"/>
      <c r="I10" s="27">
        <v>9</v>
      </c>
      <c r="J10" s="28">
        <v>1997</v>
      </c>
      <c r="K10" s="513">
        <v>9413</v>
      </c>
      <c r="L10" s="513">
        <v>89292</v>
      </c>
      <c r="M10" s="513">
        <v>60579</v>
      </c>
    </row>
    <row r="11" spans="1:13" ht="13.5" customHeight="1">
      <c r="A11" s="26"/>
      <c r="B11" s="27">
        <v>10</v>
      </c>
      <c r="C11" s="28">
        <v>1998</v>
      </c>
      <c r="D11" s="513">
        <v>63</v>
      </c>
      <c r="E11" s="513">
        <v>729</v>
      </c>
      <c r="F11" s="513">
        <v>286</v>
      </c>
      <c r="G11" s="553"/>
      <c r="H11" s="26"/>
      <c r="I11" s="27">
        <v>10</v>
      </c>
      <c r="J11" s="28">
        <v>1998</v>
      </c>
      <c r="K11" s="513">
        <v>9333</v>
      </c>
      <c r="L11" s="513">
        <v>90556</v>
      </c>
      <c r="M11" s="513">
        <v>61651</v>
      </c>
    </row>
    <row r="12" spans="1:13" ht="13.5" customHeight="1">
      <c r="A12" s="26"/>
      <c r="B12" s="27">
        <v>11</v>
      </c>
      <c r="C12" s="28">
        <v>1999</v>
      </c>
      <c r="D12" s="513">
        <v>61</v>
      </c>
      <c r="E12" s="513">
        <v>736</v>
      </c>
      <c r="F12" s="513">
        <v>287</v>
      </c>
      <c r="G12" s="553"/>
      <c r="H12" s="26"/>
      <c r="I12" s="27">
        <v>11</v>
      </c>
      <c r="J12" s="28">
        <v>1999</v>
      </c>
      <c r="K12" s="513">
        <v>9286</v>
      </c>
      <c r="L12" s="513">
        <v>91500</v>
      </c>
      <c r="M12" s="513">
        <v>62484</v>
      </c>
    </row>
    <row r="13" spans="1:13" ht="13.5" customHeight="1">
      <c r="A13" s="26"/>
      <c r="B13" s="27">
        <v>12</v>
      </c>
      <c r="C13" s="28">
        <v>2000</v>
      </c>
      <c r="D13" s="513">
        <v>60</v>
      </c>
      <c r="E13" s="513">
        <v>758</v>
      </c>
      <c r="F13" s="513">
        <v>288</v>
      </c>
      <c r="G13" s="553"/>
      <c r="H13" s="26"/>
      <c r="I13" s="27">
        <v>12</v>
      </c>
      <c r="J13" s="28">
        <v>2000</v>
      </c>
      <c r="K13" s="513">
        <v>9266</v>
      </c>
      <c r="L13" s="513">
        <v>92824</v>
      </c>
      <c r="M13" s="513">
        <v>63361</v>
      </c>
    </row>
    <row r="14" spans="1:13" ht="13.5" customHeight="1">
      <c r="A14" s="26"/>
      <c r="B14" s="27">
        <v>13</v>
      </c>
      <c r="C14" s="28">
        <v>2001</v>
      </c>
      <c r="D14" s="513">
        <v>60</v>
      </c>
      <c r="E14" s="513">
        <v>765</v>
      </c>
      <c r="F14" s="513">
        <v>283</v>
      </c>
      <c r="G14" s="553"/>
      <c r="H14" s="26"/>
      <c r="I14" s="27">
        <v>13</v>
      </c>
      <c r="J14" s="28">
        <v>2001</v>
      </c>
      <c r="K14" s="513">
        <v>9239</v>
      </c>
      <c r="L14" s="513">
        <v>94019</v>
      </c>
      <c r="M14" s="513">
        <v>64297</v>
      </c>
    </row>
    <row r="15" spans="1:13" ht="13.5" customHeight="1">
      <c r="A15" s="26"/>
      <c r="B15" s="27">
        <v>14</v>
      </c>
      <c r="C15" s="28">
        <v>2002</v>
      </c>
      <c r="D15" s="513">
        <v>59</v>
      </c>
      <c r="E15" s="513">
        <v>759</v>
      </c>
      <c r="F15" s="513">
        <v>283</v>
      </c>
      <c r="G15" s="553"/>
      <c r="H15" s="26"/>
      <c r="I15" s="27">
        <v>14</v>
      </c>
      <c r="J15" s="28">
        <v>2002</v>
      </c>
      <c r="K15" s="513">
        <v>9187</v>
      </c>
      <c r="L15" s="513">
        <v>94819</v>
      </c>
      <c r="M15" s="513">
        <v>65073</v>
      </c>
    </row>
    <row r="16" spans="1:13" ht="13.5" customHeight="1">
      <c r="A16" s="26"/>
      <c r="B16" s="27">
        <v>15</v>
      </c>
      <c r="C16" s="28">
        <v>2003</v>
      </c>
      <c r="D16" s="513">
        <v>59</v>
      </c>
      <c r="E16" s="513">
        <v>763</v>
      </c>
      <c r="F16" s="513">
        <v>286</v>
      </c>
      <c r="G16" s="553"/>
      <c r="H16" s="26"/>
      <c r="I16" s="27">
        <v>15</v>
      </c>
      <c r="J16" s="28">
        <v>2003</v>
      </c>
      <c r="K16" s="513">
        <v>9122</v>
      </c>
      <c r="L16" s="513">
        <v>96050</v>
      </c>
      <c r="M16" s="513">
        <v>65828</v>
      </c>
    </row>
    <row r="17" spans="1:13" ht="13.5" customHeight="1">
      <c r="A17" s="26"/>
      <c r="B17" s="27">
        <v>16</v>
      </c>
      <c r="C17" s="28">
        <v>2004</v>
      </c>
      <c r="D17" s="513">
        <v>59</v>
      </c>
      <c r="E17" s="513">
        <v>770</v>
      </c>
      <c r="F17" s="513">
        <v>291</v>
      </c>
      <c r="G17" s="553"/>
      <c r="H17" s="26"/>
      <c r="I17" s="27">
        <v>16</v>
      </c>
      <c r="J17" s="28">
        <v>2004</v>
      </c>
      <c r="K17" s="513">
        <v>9077</v>
      </c>
      <c r="L17" s="513">
        <v>97051</v>
      </c>
      <c r="M17" s="513">
        <v>66557</v>
      </c>
    </row>
    <row r="18" spans="1:13" ht="13.5" customHeight="1">
      <c r="A18" s="26"/>
      <c r="B18" s="27">
        <v>17</v>
      </c>
      <c r="C18" s="28">
        <v>2005</v>
      </c>
      <c r="D18" s="513">
        <v>58</v>
      </c>
      <c r="E18" s="513">
        <v>762</v>
      </c>
      <c r="F18" s="513">
        <v>292</v>
      </c>
      <c r="G18" s="553"/>
      <c r="H18" s="26"/>
      <c r="I18" s="27">
        <v>17</v>
      </c>
      <c r="J18" s="28">
        <v>2005</v>
      </c>
      <c r="K18" s="513">
        <v>9026</v>
      </c>
      <c r="L18" s="513">
        <v>97442</v>
      </c>
      <c r="M18" s="513">
        <v>66732</v>
      </c>
    </row>
    <row r="19" spans="1:13" ht="13.5" customHeight="1">
      <c r="A19" s="26"/>
      <c r="B19" s="27">
        <v>18</v>
      </c>
      <c r="C19" s="28">
        <v>2006</v>
      </c>
      <c r="D19" s="513">
        <v>60</v>
      </c>
      <c r="E19" s="513">
        <v>752</v>
      </c>
      <c r="F19" s="513">
        <v>293</v>
      </c>
      <c r="G19" s="553"/>
      <c r="H19" s="26"/>
      <c r="I19" s="27">
        <v>18</v>
      </c>
      <c r="J19" s="28">
        <v>2006</v>
      </c>
      <c r="K19" s="513">
        <v>8943</v>
      </c>
      <c r="L19" s="513">
        <v>98609</v>
      </c>
      <c r="M19" s="513">
        <v>67392</v>
      </c>
    </row>
    <row r="20" spans="1:13" ht="13.5" customHeight="1">
      <c r="A20" s="26"/>
      <c r="B20" s="27">
        <v>19</v>
      </c>
      <c r="C20" s="28">
        <v>2007</v>
      </c>
      <c r="D20" s="513">
        <v>60</v>
      </c>
      <c r="E20" s="513">
        <v>749</v>
      </c>
      <c r="F20" s="513">
        <v>289</v>
      </c>
      <c r="G20" s="553"/>
      <c r="H20" s="26"/>
      <c r="I20" s="27">
        <v>19</v>
      </c>
      <c r="J20" s="28">
        <v>2007</v>
      </c>
      <c r="K20" s="513">
        <v>8862</v>
      </c>
      <c r="L20" s="513">
        <v>99532</v>
      </c>
      <c r="M20" s="513">
        <v>67798</v>
      </c>
    </row>
    <row r="21" spans="1:13" ht="13.5" customHeight="1">
      <c r="A21" s="26"/>
      <c r="B21" s="27">
        <v>20</v>
      </c>
      <c r="C21" s="28">
        <v>2008</v>
      </c>
      <c r="D21" s="513">
        <v>57</v>
      </c>
      <c r="E21" s="513">
        <v>745</v>
      </c>
      <c r="F21" s="513">
        <v>285</v>
      </c>
      <c r="G21" s="553"/>
      <c r="H21" s="26"/>
      <c r="I21" s="27">
        <v>20</v>
      </c>
      <c r="J21" s="28">
        <v>2008</v>
      </c>
      <c r="K21" s="513">
        <v>8794</v>
      </c>
      <c r="L21" s="513">
        <v>99083</v>
      </c>
      <c r="M21" s="513">
        <v>67779</v>
      </c>
    </row>
    <row r="22" spans="1:13" ht="13.5" customHeight="1">
      <c r="A22" s="26"/>
      <c r="B22" s="27">
        <v>21</v>
      </c>
      <c r="C22" s="28">
        <v>2009</v>
      </c>
      <c r="D22" s="513">
        <v>56</v>
      </c>
      <c r="E22" s="513">
        <v>751</v>
      </c>
      <c r="F22" s="513">
        <v>285</v>
      </c>
      <c r="G22" s="553"/>
      <c r="H22" s="26"/>
      <c r="I22" s="27">
        <v>21</v>
      </c>
      <c r="J22" s="28">
        <v>2009</v>
      </c>
      <c r="K22" s="513">
        <v>8734</v>
      </c>
      <c r="L22" s="513">
        <v>99635</v>
      </c>
      <c r="M22" s="513">
        <v>68097</v>
      </c>
    </row>
    <row r="23" spans="1:13" ht="13.5" customHeight="1">
      <c r="A23" s="26"/>
      <c r="B23" s="27">
        <v>22</v>
      </c>
      <c r="C23" s="28">
        <v>2010</v>
      </c>
      <c r="D23" s="513">
        <v>54</v>
      </c>
      <c r="E23" s="513">
        <v>746</v>
      </c>
      <c r="F23" s="513">
        <v>283</v>
      </c>
      <c r="G23" s="553"/>
      <c r="H23" s="26"/>
      <c r="I23" s="27">
        <v>22</v>
      </c>
      <c r="J23" s="28">
        <v>2010</v>
      </c>
      <c r="K23" s="513">
        <v>8670</v>
      </c>
      <c r="L23" s="513">
        <v>99824</v>
      </c>
      <c r="M23" s="513">
        <v>68384</v>
      </c>
    </row>
    <row r="24" spans="1:13" ht="13.5" customHeight="1">
      <c r="A24" s="26"/>
      <c r="B24" s="27">
        <v>23</v>
      </c>
      <c r="C24" s="28">
        <v>2011</v>
      </c>
      <c r="D24" s="513">
        <v>54</v>
      </c>
      <c r="E24" s="513">
        <v>732</v>
      </c>
      <c r="F24" s="513">
        <v>282</v>
      </c>
      <c r="G24" s="553"/>
      <c r="H24" s="26"/>
      <c r="I24" s="27">
        <v>23</v>
      </c>
      <c r="J24" s="28">
        <v>2011</v>
      </c>
      <c r="K24" s="513">
        <v>8605</v>
      </c>
      <c r="L24" s="513">
        <v>99547</v>
      </c>
      <c r="M24" s="513">
        <v>68156</v>
      </c>
    </row>
    <row r="25" spans="1:13" ht="13.5" customHeight="1">
      <c r="A25" s="26"/>
      <c r="B25" s="27">
        <v>24</v>
      </c>
      <c r="C25" s="28">
        <v>2012</v>
      </c>
      <c r="D25" s="513">
        <v>54</v>
      </c>
      <c r="E25" s="513">
        <v>729</v>
      </c>
      <c r="F25" s="513">
        <v>282</v>
      </c>
      <c r="G25" s="553"/>
      <c r="H25" s="26"/>
      <c r="I25" s="27">
        <v>24</v>
      </c>
      <c r="J25" s="28">
        <v>2012</v>
      </c>
      <c r="K25" s="513">
        <v>8565</v>
      </c>
      <c r="L25" s="513">
        <v>100152</v>
      </c>
      <c r="M25" s="513">
        <v>68474</v>
      </c>
    </row>
    <row r="26" spans="1:13" ht="13.5" customHeight="1">
      <c r="A26" s="26"/>
      <c r="B26" s="27">
        <v>25</v>
      </c>
      <c r="C26" s="28">
        <v>2013</v>
      </c>
      <c r="D26" s="513">
        <v>53</v>
      </c>
      <c r="E26" s="513">
        <v>727</v>
      </c>
      <c r="F26" s="513">
        <v>279</v>
      </c>
      <c r="G26" s="553"/>
      <c r="H26" s="26"/>
      <c r="I26" s="27">
        <v>25</v>
      </c>
      <c r="J26" s="28">
        <v>2013</v>
      </c>
      <c r="K26" s="513">
        <v>8540</v>
      </c>
      <c r="L26" s="513">
        <v>100528</v>
      </c>
      <c r="M26" s="513">
        <v>68701</v>
      </c>
    </row>
    <row r="27" spans="1:13" ht="13.5" customHeight="1">
      <c r="A27" s="26"/>
      <c r="B27" s="33">
        <v>26</v>
      </c>
      <c r="C27" s="26">
        <v>2014</v>
      </c>
      <c r="D27" s="554">
        <v>52</v>
      </c>
      <c r="E27" s="554">
        <v>723</v>
      </c>
      <c r="F27" s="554">
        <v>274</v>
      </c>
      <c r="G27" s="553"/>
      <c r="H27" s="26"/>
      <c r="I27" s="33">
        <v>26</v>
      </c>
      <c r="J27" s="26">
        <v>2014</v>
      </c>
      <c r="K27" s="554">
        <v>8493</v>
      </c>
      <c r="L27" s="554">
        <v>100461</v>
      </c>
      <c r="M27" s="513">
        <v>68592</v>
      </c>
    </row>
    <row r="28" spans="1:13" ht="13.5" customHeight="1">
      <c r="A28" s="26"/>
      <c r="B28" s="33">
        <v>27</v>
      </c>
      <c r="C28" s="26">
        <v>2015</v>
      </c>
      <c r="D28" s="554">
        <v>51</v>
      </c>
      <c r="E28" s="554">
        <v>723</v>
      </c>
      <c r="F28" s="554">
        <v>271</v>
      </c>
      <c r="G28" s="553"/>
      <c r="H28" s="26"/>
      <c r="I28" s="33">
        <v>27</v>
      </c>
      <c r="J28" s="26">
        <v>2015</v>
      </c>
      <c r="K28" s="554">
        <v>8480</v>
      </c>
      <c r="L28" s="554">
        <v>100995</v>
      </c>
      <c r="M28" s="513">
        <v>68737</v>
      </c>
    </row>
    <row r="29" spans="1:13" ht="13.5" customHeight="1">
      <c r="A29" s="26"/>
      <c r="B29" s="27">
        <v>28</v>
      </c>
      <c r="C29" s="28">
        <v>2016</v>
      </c>
      <c r="D29" s="513">
        <v>51</v>
      </c>
      <c r="E29" s="513">
        <v>725</v>
      </c>
      <c r="F29" s="554">
        <v>273</v>
      </c>
      <c r="G29" s="553"/>
      <c r="H29" s="26"/>
      <c r="I29" s="27">
        <v>28</v>
      </c>
      <c r="J29" s="28">
        <v>2016</v>
      </c>
      <c r="K29" s="513">
        <v>8442</v>
      </c>
      <c r="L29" s="513">
        <v>101529</v>
      </c>
      <c r="M29" s="513">
        <v>68940</v>
      </c>
    </row>
    <row r="30" spans="1:13" ht="13.5" customHeight="1">
      <c r="A30" s="26"/>
      <c r="B30" s="27">
        <v>29</v>
      </c>
      <c r="C30" s="28">
        <v>2017</v>
      </c>
      <c r="D30" s="513">
        <v>51</v>
      </c>
      <c r="E30" s="513">
        <v>721</v>
      </c>
      <c r="F30" s="513">
        <v>271</v>
      </c>
      <c r="G30" s="553"/>
      <c r="H30" s="26"/>
      <c r="I30" s="27">
        <v>29</v>
      </c>
      <c r="J30" s="28">
        <v>2017</v>
      </c>
      <c r="K30" s="513">
        <v>8412</v>
      </c>
      <c r="L30" s="513">
        <v>101471</v>
      </c>
      <c r="M30" s="513">
        <v>68609</v>
      </c>
    </row>
    <row r="31" spans="1:13" ht="13.5" customHeight="1">
      <c r="A31" s="26"/>
      <c r="B31" s="27">
        <v>30</v>
      </c>
      <c r="C31" s="28">
        <v>2018</v>
      </c>
      <c r="D31" s="513">
        <v>49</v>
      </c>
      <c r="E31" s="513">
        <v>723</v>
      </c>
      <c r="F31" s="513">
        <v>269</v>
      </c>
      <c r="G31" s="553"/>
      <c r="H31" s="26"/>
      <c r="I31" s="27">
        <v>30</v>
      </c>
      <c r="J31" s="28">
        <v>2018</v>
      </c>
      <c r="K31" s="513">
        <v>8372</v>
      </c>
      <c r="L31" s="513">
        <v>102105</v>
      </c>
      <c r="M31" s="513">
        <v>68613</v>
      </c>
    </row>
    <row r="32" spans="1:13" ht="13.5" customHeight="1">
      <c r="A32" s="26" t="s">
        <v>7</v>
      </c>
      <c r="B32" s="27">
        <v>1</v>
      </c>
      <c r="C32" s="28">
        <v>2019</v>
      </c>
      <c r="D32" s="513">
        <v>49</v>
      </c>
      <c r="E32" s="513">
        <v>715</v>
      </c>
      <c r="F32" s="513">
        <v>268</v>
      </c>
      <c r="G32" s="553"/>
      <c r="H32" s="26" t="s">
        <v>7</v>
      </c>
      <c r="I32" s="27">
        <v>1</v>
      </c>
      <c r="J32" s="28">
        <v>2019</v>
      </c>
      <c r="K32" s="513">
        <v>8300</v>
      </c>
      <c r="L32" s="513">
        <v>102616</v>
      </c>
      <c r="M32" s="513">
        <v>68500</v>
      </c>
    </row>
    <row r="33" spans="1:13" ht="13.5" customHeight="1">
      <c r="A33" s="26"/>
      <c r="B33" s="27">
        <v>2</v>
      </c>
      <c r="C33" s="28">
        <v>2020</v>
      </c>
      <c r="D33" s="513">
        <v>47</v>
      </c>
      <c r="E33" s="513">
        <v>705</v>
      </c>
      <c r="F33" s="513">
        <v>257</v>
      </c>
      <c r="G33" s="553"/>
      <c r="H33" s="26"/>
      <c r="I33" s="27">
        <v>2</v>
      </c>
      <c r="J33" s="28">
        <v>2020</v>
      </c>
      <c r="K33" s="513">
        <v>8238</v>
      </c>
      <c r="L33" s="513">
        <v>102612</v>
      </c>
      <c r="M33" s="513">
        <v>67874</v>
      </c>
    </row>
    <row r="34" spans="1:13" ht="13.5" customHeight="1">
      <c r="A34" s="26"/>
      <c r="B34" s="27">
        <v>3</v>
      </c>
      <c r="C34" s="28">
        <v>2021</v>
      </c>
      <c r="D34" s="513">
        <v>47</v>
      </c>
      <c r="E34" s="513">
        <v>709</v>
      </c>
      <c r="F34" s="513">
        <v>254</v>
      </c>
      <c r="G34" s="553"/>
      <c r="H34" s="26"/>
      <c r="I34" s="27">
        <v>3</v>
      </c>
      <c r="J34" s="28">
        <v>2021</v>
      </c>
      <c r="K34" s="513">
        <v>8205</v>
      </c>
      <c r="L34" s="513">
        <v>104292</v>
      </c>
      <c r="M34" s="513">
        <v>67899</v>
      </c>
    </row>
    <row r="35" spans="1:13" ht="13.5" customHeight="1">
      <c r="A35" s="26"/>
      <c r="B35" s="27">
        <v>4</v>
      </c>
      <c r="C35" s="28">
        <v>2022</v>
      </c>
      <c r="D35" s="513">
        <v>46</v>
      </c>
      <c r="E35" s="513">
        <v>707</v>
      </c>
      <c r="F35" s="513">
        <v>251</v>
      </c>
      <c r="G35" s="553"/>
      <c r="H35" s="26"/>
      <c r="I35" s="27">
        <v>4</v>
      </c>
      <c r="J35" s="28">
        <v>2022</v>
      </c>
      <c r="K35" s="513">
        <v>8156</v>
      </c>
      <c r="L35" s="513">
        <v>105182</v>
      </c>
      <c r="M35" s="513">
        <v>67755</v>
      </c>
    </row>
    <row r="36" spans="1:13" ht="13.5" customHeight="1">
      <c r="A36" s="29"/>
      <c r="B36" s="30">
        <v>5</v>
      </c>
      <c r="C36" s="31">
        <v>2023</v>
      </c>
      <c r="D36" s="515">
        <v>46</v>
      </c>
      <c r="E36" s="515">
        <v>689</v>
      </c>
      <c r="F36" s="515">
        <v>251</v>
      </c>
      <c r="G36" s="553"/>
      <c r="H36" s="29"/>
      <c r="I36" s="30">
        <v>5</v>
      </c>
      <c r="J36" s="31">
        <v>2023</v>
      </c>
      <c r="K36" s="515">
        <v>8122</v>
      </c>
      <c r="L36" s="515">
        <v>104894</v>
      </c>
      <c r="M36" s="515">
        <v>66818</v>
      </c>
    </row>
    <row r="37" spans="1:13" ht="13.5" customHeight="1">
      <c r="B37" s="33"/>
      <c r="C37" s="33"/>
      <c r="D37" s="555"/>
      <c r="E37" s="555"/>
      <c r="F37" s="555"/>
      <c r="G37" s="556"/>
    </row>
    <row r="38" spans="1:13" ht="13.5" customHeight="1">
      <c r="A38" s="16" t="s">
        <v>280</v>
      </c>
    </row>
    <row r="39" spans="1:13" ht="13.5" customHeight="1">
      <c r="A39" s="16" t="s">
        <v>281</v>
      </c>
    </row>
    <row r="40" spans="1:13" ht="13.5" customHeight="1"/>
    <row r="41" spans="1:13" ht="13.5" customHeight="1"/>
    <row r="42" spans="1:13" ht="13.5" customHeight="1"/>
    <row r="43" spans="1:13" ht="13.5" customHeight="1"/>
  </sheetData>
  <mergeCells count="15">
    <mergeCell ref="L2:M2"/>
    <mergeCell ref="A4:C6"/>
    <mergeCell ref="D4:F4"/>
    <mergeCell ref="H4:J6"/>
    <mergeCell ref="K4:M4"/>
    <mergeCell ref="D5:F5"/>
    <mergeCell ref="K5:M5"/>
    <mergeCell ref="D6:D7"/>
    <mergeCell ref="E6:E7"/>
    <mergeCell ref="F6:F7"/>
    <mergeCell ref="K6:K7"/>
    <mergeCell ref="L6:L7"/>
    <mergeCell ref="M6:M7"/>
    <mergeCell ref="A7:B7"/>
    <mergeCell ref="H7:I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120" zoomScaleNormal="90" zoomScaleSheetLayoutView="120" workbookViewId="0">
      <pane ySplit="7" topLeftCell="A8" activePane="bottomLeft" state="frozen"/>
      <selection pane="bottomLeft"/>
    </sheetView>
  </sheetViews>
  <sheetFormatPr defaultColWidth="9" defaultRowHeight="13"/>
  <cols>
    <col min="1" max="2" width="4.90625" style="16" customWidth="1"/>
    <col min="3" max="6" width="9" style="16" customWidth="1"/>
    <col min="7" max="7" width="3.6328125" style="25" customWidth="1"/>
    <col min="8" max="9" width="4.90625" style="16" customWidth="1"/>
    <col min="10" max="14" width="9" style="16" customWidth="1"/>
    <col min="15" max="16384" width="9" style="16"/>
  </cols>
  <sheetData>
    <row r="1" spans="1:13" ht="21.75" customHeight="1">
      <c r="A1" s="1" t="s">
        <v>250</v>
      </c>
      <c r="B1" s="97"/>
      <c r="C1" s="97"/>
      <c r="D1" s="97"/>
      <c r="E1" s="97"/>
      <c r="F1" s="97"/>
      <c r="G1" s="557"/>
      <c r="H1" s="97"/>
      <c r="I1" s="97"/>
      <c r="J1" s="97"/>
      <c r="K1" s="97"/>
      <c r="L1" s="97"/>
      <c r="M1" s="97"/>
    </row>
    <row r="2" spans="1:13" ht="17.25" customHeight="1">
      <c r="A2" s="10" t="s">
        <v>282</v>
      </c>
      <c r="G2" s="21"/>
      <c r="L2" s="689" t="s">
        <v>8</v>
      </c>
      <c r="M2" s="689"/>
    </row>
    <row r="3" spans="1:13" ht="13.5" customHeight="1">
      <c r="G3" s="21"/>
    </row>
    <row r="4" spans="1:13" ht="13.5" customHeight="1">
      <c r="A4" s="602" t="s">
        <v>1</v>
      </c>
      <c r="B4" s="602"/>
      <c r="C4" s="602"/>
      <c r="D4" s="583" t="s">
        <v>12</v>
      </c>
      <c r="E4" s="584"/>
      <c r="F4" s="585"/>
      <c r="G4" s="549"/>
      <c r="H4" s="602" t="s">
        <v>1</v>
      </c>
      <c r="I4" s="602"/>
      <c r="J4" s="602"/>
      <c r="K4" s="583" t="s">
        <v>23</v>
      </c>
      <c r="L4" s="584"/>
      <c r="M4" s="585"/>
    </row>
    <row r="5" spans="1:13" ht="13.5" customHeight="1">
      <c r="A5" s="602"/>
      <c r="B5" s="602"/>
      <c r="C5" s="602"/>
      <c r="D5" s="602" t="s">
        <v>283</v>
      </c>
      <c r="E5" s="602"/>
      <c r="F5" s="602"/>
      <c r="G5" s="550"/>
      <c r="H5" s="602"/>
      <c r="I5" s="602"/>
      <c r="J5" s="602"/>
      <c r="K5" s="602" t="s">
        <v>283</v>
      </c>
      <c r="L5" s="602"/>
      <c r="M5" s="602"/>
    </row>
    <row r="6" spans="1:13" ht="13.5" customHeight="1">
      <c r="A6" s="602"/>
      <c r="B6" s="602"/>
      <c r="C6" s="602"/>
      <c r="D6" s="613" t="s">
        <v>277</v>
      </c>
      <c r="E6" s="613" t="s">
        <v>278</v>
      </c>
      <c r="F6" s="613" t="s">
        <v>279</v>
      </c>
      <c r="G6" s="551"/>
      <c r="H6" s="602"/>
      <c r="I6" s="602"/>
      <c r="J6" s="602"/>
      <c r="K6" s="613" t="s">
        <v>277</v>
      </c>
      <c r="L6" s="613" t="s">
        <v>278</v>
      </c>
      <c r="M6" s="613" t="s">
        <v>279</v>
      </c>
    </row>
    <row r="7" spans="1:13" ht="13.5" customHeight="1">
      <c r="A7" s="602" t="s">
        <v>2</v>
      </c>
      <c r="B7" s="602"/>
      <c r="C7" s="101" t="s">
        <v>3</v>
      </c>
      <c r="D7" s="613"/>
      <c r="E7" s="613"/>
      <c r="F7" s="613"/>
      <c r="G7" s="551"/>
      <c r="H7" s="602" t="s">
        <v>2</v>
      </c>
      <c r="I7" s="602"/>
      <c r="J7" s="101" t="s">
        <v>3</v>
      </c>
      <c r="K7" s="613"/>
      <c r="L7" s="613"/>
      <c r="M7" s="613"/>
    </row>
    <row r="8" spans="1:13" ht="13.5" customHeight="1">
      <c r="A8" s="22" t="s">
        <v>6</v>
      </c>
      <c r="B8" s="23">
        <v>7</v>
      </c>
      <c r="C8" s="24">
        <v>1995</v>
      </c>
      <c r="D8" s="558">
        <v>8.1999999999999993</v>
      </c>
      <c r="E8" s="558">
        <v>93.5</v>
      </c>
      <c r="F8" s="558">
        <v>36.6</v>
      </c>
      <c r="G8" s="559"/>
      <c r="H8" s="22" t="s">
        <v>6</v>
      </c>
      <c r="I8" s="23">
        <v>7</v>
      </c>
      <c r="J8" s="24">
        <v>1995</v>
      </c>
      <c r="K8" s="558">
        <v>7.7</v>
      </c>
      <c r="L8" s="558">
        <v>69.3</v>
      </c>
      <c r="M8" s="558">
        <v>46.5</v>
      </c>
    </row>
    <row r="9" spans="1:13" ht="13.5" customHeight="1">
      <c r="A9" s="26"/>
      <c r="B9" s="27">
        <v>8</v>
      </c>
      <c r="C9" s="28">
        <v>1996</v>
      </c>
      <c r="D9" s="560">
        <v>8.1999999999999993</v>
      </c>
      <c r="E9" s="560">
        <v>94.8</v>
      </c>
      <c r="F9" s="560">
        <v>37.1</v>
      </c>
      <c r="G9" s="559"/>
      <c r="H9" s="26"/>
      <c r="I9" s="27">
        <v>8</v>
      </c>
      <c r="J9" s="28">
        <v>1996</v>
      </c>
      <c r="K9" s="560">
        <v>7.5</v>
      </c>
      <c r="L9" s="560">
        <v>69.8</v>
      </c>
      <c r="M9" s="560">
        <v>47.2</v>
      </c>
    </row>
    <row r="10" spans="1:13" ht="13.5" customHeight="1">
      <c r="A10" s="26"/>
      <c r="B10" s="27">
        <v>9</v>
      </c>
      <c r="C10" s="28">
        <v>1997</v>
      </c>
      <c r="D10" s="560">
        <v>8.1999999999999993</v>
      </c>
      <c r="E10" s="560">
        <v>96.2</v>
      </c>
      <c r="F10" s="560">
        <v>37.200000000000003</v>
      </c>
      <c r="G10" s="559"/>
      <c r="H10" s="26"/>
      <c r="I10" s="27">
        <v>9</v>
      </c>
      <c r="J10" s="28">
        <v>1997</v>
      </c>
      <c r="K10" s="560">
        <v>7.5</v>
      </c>
      <c r="L10" s="560">
        <v>70.8</v>
      </c>
      <c r="M10" s="560">
        <v>48</v>
      </c>
    </row>
    <row r="11" spans="1:13" ht="13.5" customHeight="1">
      <c r="A11" s="26"/>
      <c r="B11" s="27">
        <v>10</v>
      </c>
      <c r="C11" s="28">
        <v>1998</v>
      </c>
      <c r="D11" s="560">
        <v>8.1999999999999993</v>
      </c>
      <c r="E11" s="560">
        <v>95.2</v>
      </c>
      <c r="F11" s="560">
        <v>37.299999999999997</v>
      </c>
      <c r="G11" s="559"/>
      <c r="H11" s="26"/>
      <c r="I11" s="27">
        <v>10</v>
      </c>
      <c r="J11" s="28">
        <v>1998</v>
      </c>
      <c r="K11" s="560">
        <v>7.4</v>
      </c>
      <c r="L11" s="560">
        <v>71.599999999999994</v>
      </c>
      <c r="M11" s="560">
        <v>48.7</v>
      </c>
    </row>
    <row r="12" spans="1:13" ht="13.5" customHeight="1">
      <c r="A12" s="26"/>
      <c r="B12" s="27">
        <v>11</v>
      </c>
      <c r="C12" s="28">
        <v>1999</v>
      </c>
      <c r="D12" s="560">
        <v>8</v>
      </c>
      <c r="E12" s="560">
        <v>96.3</v>
      </c>
      <c r="F12" s="560">
        <v>37.6</v>
      </c>
      <c r="G12" s="559"/>
      <c r="H12" s="26"/>
      <c r="I12" s="27">
        <v>11</v>
      </c>
      <c r="J12" s="28">
        <v>1999</v>
      </c>
      <c r="K12" s="560">
        <v>7.3</v>
      </c>
      <c r="L12" s="560">
        <v>72.2</v>
      </c>
      <c r="M12" s="560">
        <v>49.3</v>
      </c>
    </row>
    <row r="13" spans="1:13" ht="13.5" customHeight="1">
      <c r="A13" s="26"/>
      <c r="B13" s="27">
        <v>12</v>
      </c>
      <c r="C13" s="28">
        <v>2000</v>
      </c>
      <c r="D13" s="560">
        <v>7.9</v>
      </c>
      <c r="E13" s="560">
        <v>99.5</v>
      </c>
      <c r="F13" s="560">
        <v>37.799999999999997</v>
      </c>
      <c r="G13" s="559"/>
      <c r="H13" s="26"/>
      <c r="I13" s="27">
        <v>12</v>
      </c>
      <c r="J13" s="28">
        <v>2000</v>
      </c>
      <c r="K13" s="560">
        <v>7.3</v>
      </c>
      <c r="L13" s="560">
        <v>73.099999999999994</v>
      </c>
      <c r="M13" s="560">
        <v>49.9</v>
      </c>
    </row>
    <row r="14" spans="1:13" ht="13.5" customHeight="1">
      <c r="A14" s="26"/>
      <c r="B14" s="27">
        <v>13</v>
      </c>
      <c r="C14" s="28">
        <v>2001</v>
      </c>
      <c r="D14" s="560">
        <v>7.8843626806833118</v>
      </c>
      <c r="E14" s="560">
        <v>100.52562417871222</v>
      </c>
      <c r="F14" s="560">
        <v>37.187910643889623</v>
      </c>
      <c r="G14" s="559"/>
      <c r="H14" s="26"/>
      <c r="I14" s="27">
        <v>13</v>
      </c>
      <c r="J14" s="28">
        <v>2001</v>
      </c>
      <c r="K14" s="560">
        <v>7.2581722195599063</v>
      </c>
      <c r="L14" s="560">
        <v>73.861467032233236</v>
      </c>
      <c r="M14" s="560">
        <v>50.511819374504086</v>
      </c>
    </row>
    <row r="15" spans="1:13" ht="13.5" customHeight="1">
      <c r="A15" s="26"/>
      <c r="B15" s="27">
        <v>14</v>
      </c>
      <c r="C15" s="28">
        <v>2002</v>
      </c>
      <c r="D15" s="560">
        <v>7.8</v>
      </c>
      <c r="E15" s="560">
        <v>100.3</v>
      </c>
      <c r="F15" s="560">
        <v>37.4</v>
      </c>
      <c r="G15" s="559"/>
      <c r="H15" s="26"/>
      <c r="I15" s="27">
        <v>14</v>
      </c>
      <c r="J15" s="28">
        <v>2002</v>
      </c>
      <c r="K15" s="560">
        <v>7.2</v>
      </c>
      <c r="L15" s="560">
        <v>74.400000000000006</v>
      </c>
      <c r="M15" s="560">
        <v>51.1</v>
      </c>
    </row>
    <row r="16" spans="1:13" ht="13.5" customHeight="1">
      <c r="A16" s="26"/>
      <c r="B16" s="27">
        <v>15</v>
      </c>
      <c r="C16" s="28">
        <v>2003</v>
      </c>
      <c r="D16" s="560">
        <v>7.8</v>
      </c>
      <c r="E16" s="560">
        <v>101.3</v>
      </c>
      <c r="F16" s="560">
        <v>38</v>
      </c>
      <c r="G16" s="559"/>
      <c r="H16" s="26"/>
      <c r="I16" s="27">
        <v>15</v>
      </c>
      <c r="J16" s="28">
        <v>2003</v>
      </c>
      <c r="K16" s="560">
        <v>7.1</v>
      </c>
      <c r="L16" s="560">
        <v>75.3</v>
      </c>
      <c r="M16" s="560">
        <v>51.6</v>
      </c>
    </row>
    <row r="17" spans="1:13" ht="13.5" customHeight="1">
      <c r="A17" s="26"/>
      <c r="B17" s="27">
        <v>16</v>
      </c>
      <c r="C17" s="28">
        <v>2004</v>
      </c>
      <c r="D17" s="560">
        <v>7.9</v>
      </c>
      <c r="E17" s="560">
        <v>102.8</v>
      </c>
      <c r="F17" s="560">
        <v>38.9</v>
      </c>
      <c r="G17" s="559"/>
      <c r="H17" s="26"/>
      <c r="I17" s="27">
        <v>16</v>
      </c>
      <c r="J17" s="28">
        <v>2004</v>
      </c>
      <c r="K17" s="560">
        <v>7.1</v>
      </c>
      <c r="L17" s="560">
        <v>76</v>
      </c>
      <c r="M17" s="560">
        <v>52.1</v>
      </c>
    </row>
    <row r="18" spans="1:13" ht="13.5" customHeight="1">
      <c r="A18" s="26"/>
      <c r="B18" s="27">
        <v>17</v>
      </c>
      <c r="C18" s="28">
        <v>2005</v>
      </c>
      <c r="D18" s="560">
        <v>7.8</v>
      </c>
      <c r="E18" s="560">
        <v>102.7</v>
      </c>
      <c r="F18" s="560">
        <v>39.299999999999997</v>
      </c>
      <c r="G18" s="559"/>
      <c r="H18" s="26"/>
      <c r="I18" s="27">
        <v>17</v>
      </c>
      <c r="J18" s="28">
        <v>2005</v>
      </c>
      <c r="K18" s="560">
        <v>7.1</v>
      </c>
      <c r="L18" s="560">
        <v>76.3</v>
      </c>
      <c r="M18" s="560">
        <v>52.2</v>
      </c>
    </row>
    <row r="19" spans="1:13" ht="13.5" customHeight="1">
      <c r="A19" s="26"/>
      <c r="B19" s="27">
        <v>18</v>
      </c>
      <c r="C19" s="28">
        <v>2006</v>
      </c>
      <c r="D19" s="560">
        <v>8.1</v>
      </c>
      <c r="E19" s="560">
        <v>102</v>
      </c>
      <c r="F19" s="560">
        <v>39.799999999999997</v>
      </c>
      <c r="G19" s="559"/>
      <c r="H19" s="26"/>
      <c r="I19" s="27">
        <v>18</v>
      </c>
      <c r="J19" s="28">
        <v>2006</v>
      </c>
      <c r="K19" s="560">
        <v>7</v>
      </c>
      <c r="L19" s="560">
        <v>77.2</v>
      </c>
      <c r="M19" s="560">
        <v>52.7</v>
      </c>
    </row>
    <row r="20" spans="1:13" ht="13.5" customHeight="1">
      <c r="A20" s="26"/>
      <c r="B20" s="27">
        <v>19</v>
      </c>
      <c r="C20" s="28">
        <v>2007</v>
      </c>
      <c r="D20" s="560">
        <v>8.1999999999999993</v>
      </c>
      <c r="E20" s="560">
        <v>102.5</v>
      </c>
      <c r="F20" s="560">
        <v>39.5</v>
      </c>
      <c r="G20" s="559"/>
      <c r="H20" s="26"/>
      <c r="I20" s="27">
        <v>19</v>
      </c>
      <c r="J20" s="28">
        <v>2007</v>
      </c>
      <c r="K20" s="560">
        <v>6.9</v>
      </c>
      <c r="L20" s="560">
        <v>77.900000000000006</v>
      </c>
      <c r="M20" s="560">
        <v>53.1</v>
      </c>
    </row>
    <row r="21" spans="1:13" ht="13.5" customHeight="1">
      <c r="A21" s="26"/>
      <c r="B21" s="27">
        <v>20</v>
      </c>
      <c r="C21" s="28">
        <v>2008</v>
      </c>
      <c r="D21" s="560">
        <v>7.9</v>
      </c>
      <c r="E21" s="560">
        <v>102.8</v>
      </c>
      <c r="F21" s="560">
        <v>39.299999999999997</v>
      </c>
      <c r="G21" s="559"/>
      <c r="H21" s="26"/>
      <c r="I21" s="27">
        <v>20</v>
      </c>
      <c r="J21" s="28">
        <v>2008</v>
      </c>
      <c r="K21" s="560">
        <v>6.9</v>
      </c>
      <c r="L21" s="560">
        <v>77.599999999999994</v>
      </c>
      <c r="M21" s="560">
        <v>53.1</v>
      </c>
    </row>
    <row r="22" spans="1:13" ht="13.5" customHeight="1">
      <c r="A22" s="26"/>
      <c r="B22" s="27">
        <v>21</v>
      </c>
      <c r="C22" s="28">
        <v>2009</v>
      </c>
      <c r="D22" s="560">
        <v>7.8</v>
      </c>
      <c r="E22" s="560">
        <v>104.6</v>
      </c>
      <c r="F22" s="560">
        <v>39.700000000000003</v>
      </c>
      <c r="G22" s="559"/>
      <c r="H22" s="26"/>
      <c r="I22" s="27">
        <v>21</v>
      </c>
      <c r="J22" s="28">
        <v>2009</v>
      </c>
      <c r="K22" s="560">
        <v>6.9</v>
      </c>
      <c r="L22" s="560">
        <v>78.099999999999994</v>
      </c>
      <c r="M22" s="560">
        <v>53.4</v>
      </c>
    </row>
    <row r="23" spans="1:13" ht="13.5" customHeight="1">
      <c r="A23" s="26"/>
      <c r="B23" s="27">
        <v>22</v>
      </c>
      <c r="C23" s="28">
        <v>2010</v>
      </c>
      <c r="D23" s="560">
        <v>7.5</v>
      </c>
      <c r="E23" s="560">
        <v>104</v>
      </c>
      <c r="F23" s="560">
        <v>39.4</v>
      </c>
      <c r="G23" s="559"/>
      <c r="H23" s="26"/>
      <c r="I23" s="27">
        <v>22</v>
      </c>
      <c r="J23" s="28">
        <v>2010</v>
      </c>
      <c r="K23" s="560">
        <v>6.8</v>
      </c>
      <c r="L23" s="560">
        <v>78</v>
      </c>
      <c r="M23" s="560">
        <v>53.4</v>
      </c>
    </row>
    <row r="24" spans="1:13" ht="13.5" customHeight="1">
      <c r="A24" s="26"/>
      <c r="B24" s="27">
        <v>23</v>
      </c>
      <c r="C24" s="28">
        <v>2011</v>
      </c>
      <c r="D24" s="560">
        <v>7.6</v>
      </c>
      <c r="E24" s="560">
        <v>102.8</v>
      </c>
      <c r="F24" s="560">
        <v>39.6</v>
      </c>
      <c r="G24" s="559"/>
      <c r="H24" s="26"/>
      <c r="I24" s="27">
        <v>23</v>
      </c>
      <c r="J24" s="28">
        <v>2011</v>
      </c>
      <c r="K24" s="560">
        <v>6.7</v>
      </c>
      <c r="L24" s="560">
        <v>77.900000000000006</v>
      </c>
      <c r="M24" s="560">
        <v>53.3</v>
      </c>
    </row>
    <row r="25" spans="1:13" ht="13.5" customHeight="1">
      <c r="A25" s="26"/>
      <c r="B25" s="27">
        <v>24</v>
      </c>
      <c r="C25" s="28">
        <v>2012</v>
      </c>
      <c r="D25" s="560">
        <v>7.6</v>
      </c>
      <c r="E25" s="560">
        <v>103.1</v>
      </c>
      <c r="F25" s="560">
        <v>39.9</v>
      </c>
      <c r="G25" s="559"/>
      <c r="H25" s="26"/>
      <c r="I25" s="27">
        <v>24</v>
      </c>
      <c r="J25" s="28">
        <v>2012</v>
      </c>
      <c r="K25" s="560">
        <v>6.7</v>
      </c>
      <c r="L25" s="560">
        <v>78.5</v>
      </c>
      <c r="M25" s="560">
        <v>53.7</v>
      </c>
    </row>
    <row r="26" spans="1:13" ht="13.5" customHeight="1">
      <c r="A26" s="26"/>
      <c r="B26" s="27">
        <v>25</v>
      </c>
      <c r="C26" s="28">
        <v>2013</v>
      </c>
      <c r="D26" s="560">
        <v>7.5</v>
      </c>
      <c r="E26" s="560">
        <v>103.6</v>
      </c>
      <c r="F26" s="560">
        <v>39.700000000000003</v>
      </c>
      <c r="G26" s="559"/>
      <c r="H26" s="26"/>
      <c r="I26" s="27">
        <v>25</v>
      </c>
      <c r="J26" s="28">
        <v>2013</v>
      </c>
      <c r="K26" s="560">
        <v>6.7</v>
      </c>
      <c r="L26" s="560">
        <v>79</v>
      </c>
      <c r="M26" s="560">
        <v>54</v>
      </c>
    </row>
    <row r="27" spans="1:13" ht="13.5" customHeight="1">
      <c r="A27" s="26"/>
      <c r="B27" s="33">
        <v>26</v>
      </c>
      <c r="C27" s="26">
        <v>2014</v>
      </c>
      <c r="D27" s="561">
        <v>7.5</v>
      </c>
      <c r="E27" s="561">
        <v>103.7</v>
      </c>
      <c r="F27" s="560">
        <v>39.299999999999997</v>
      </c>
      <c r="G27" s="559"/>
      <c r="H27" s="26"/>
      <c r="I27" s="33">
        <v>26</v>
      </c>
      <c r="J27" s="26">
        <v>2014</v>
      </c>
      <c r="K27" s="561">
        <v>6.7</v>
      </c>
      <c r="L27" s="561">
        <v>79.099999999999994</v>
      </c>
      <c r="M27" s="560">
        <v>54</v>
      </c>
    </row>
    <row r="28" spans="1:13" ht="13.5" customHeight="1">
      <c r="A28" s="26"/>
      <c r="B28" s="33">
        <v>27</v>
      </c>
      <c r="C28" s="26">
        <v>2015</v>
      </c>
      <c r="D28" s="561">
        <v>7.3</v>
      </c>
      <c r="E28" s="561">
        <v>104.1</v>
      </c>
      <c r="F28" s="560">
        <v>39</v>
      </c>
      <c r="G28" s="559"/>
      <c r="H28" s="26"/>
      <c r="I28" s="33">
        <v>27</v>
      </c>
      <c r="J28" s="26">
        <v>2015</v>
      </c>
      <c r="K28" s="561">
        <v>6.7</v>
      </c>
      <c r="L28" s="561">
        <v>79.5</v>
      </c>
      <c r="M28" s="560">
        <v>54.1</v>
      </c>
    </row>
    <row r="29" spans="1:13" ht="13.5" customHeight="1">
      <c r="A29" s="26"/>
      <c r="B29" s="27">
        <v>28</v>
      </c>
      <c r="C29" s="28">
        <v>2016</v>
      </c>
      <c r="D29" s="560">
        <v>7.4</v>
      </c>
      <c r="E29" s="560">
        <v>105.1</v>
      </c>
      <c r="F29" s="560">
        <v>39.6</v>
      </c>
      <c r="G29" s="559"/>
      <c r="H29" s="26"/>
      <c r="I29" s="27">
        <v>28</v>
      </c>
      <c r="J29" s="28">
        <v>2016</v>
      </c>
      <c r="K29" s="560">
        <v>6.7</v>
      </c>
      <c r="L29" s="560">
        <v>80</v>
      </c>
      <c r="M29" s="560">
        <v>54.3</v>
      </c>
    </row>
    <row r="30" spans="1:13" ht="13.5" customHeight="1">
      <c r="A30" s="26"/>
      <c r="B30" s="27">
        <v>29</v>
      </c>
      <c r="C30" s="28">
        <v>2017</v>
      </c>
      <c r="D30" s="560">
        <v>7.4</v>
      </c>
      <c r="E30" s="560">
        <v>105.3</v>
      </c>
      <c r="F30" s="560">
        <v>39.6</v>
      </c>
      <c r="G30" s="559"/>
      <c r="H30" s="26"/>
      <c r="I30" s="27">
        <v>29</v>
      </c>
      <c r="J30" s="28">
        <v>2017</v>
      </c>
      <c r="K30" s="560">
        <v>6.6</v>
      </c>
      <c r="L30" s="560">
        <v>80.099999999999994</v>
      </c>
      <c r="M30" s="560">
        <v>54.1</v>
      </c>
    </row>
    <row r="31" spans="1:13" ht="13.5" customHeight="1">
      <c r="A31" s="26"/>
      <c r="B31" s="27">
        <v>30</v>
      </c>
      <c r="C31" s="28">
        <v>2018</v>
      </c>
      <c r="D31" s="560">
        <v>7.2</v>
      </c>
      <c r="E31" s="560">
        <v>106.3</v>
      </c>
      <c r="F31" s="560">
        <v>39.6</v>
      </c>
      <c r="G31" s="559"/>
      <c r="H31" s="26"/>
      <c r="I31" s="27">
        <v>30</v>
      </c>
      <c r="J31" s="28">
        <v>2018</v>
      </c>
      <c r="K31" s="560">
        <v>6.6</v>
      </c>
      <c r="L31" s="560">
        <v>80.8</v>
      </c>
      <c r="M31" s="560">
        <v>54.3</v>
      </c>
    </row>
    <row r="32" spans="1:13" ht="13.5" customHeight="1">
      <c r="A32" s="26" t="s">
        <v>7</v>
      </c>
      <c r="B32" s="27">
        <v>1</v>
      </c>
      <c r="C32" s="28">
        <v>2019</v>
      </c>
      <c r="D32" s="560">
        <v>7.3</v>
      </c>
      <c r="E32" s="560">
        <v>106.1</v>
      </c>
      <c r="F32" s="560">
        <v>39.799999999999997</v>
      </c>
      <c r="G32" s="559"/>
      <c r="H32" s="26" t="s">
        <v>7</v>
      </c>
      <c r="I32" s="27">
        <v>1</v>
      </c>
      <c r="J32" s="28">
        <v>2019</v>
      </c>
      <c r="K32" s="560">
        <v>6.6</v>
      </c>
      <c r="L32" s="560">
        <v>81.3</v>
      </c>
      <c r="M32" s="560">
        <v>54.3</v>
      </c>
    </row>
    <row r="33" spans="1:13" ht="13.5" customHeight="1">
      <c r="A33" s="26"/>
      <c r="B33" s="27">
        <v>2</v>
      </c>
      <c r="C33" s="28">
        <v>2020</v>
      </c>
      <c r="D33" s="560">
        <v>7</v>
      </c>
      <c r="E33" s="560">
        <v>105</v>
      </c>
      <c r="F33" s="560">
        <v>38</v>
      </c>
      <c r="G33" s="559"/>
      <c r="H33" s="26"/>
      <c r="I33" s="27">
        <v>2</v>
      </c>
      <c r="J33" s="28">
        <v>2020</v>
      </c>
      <c r="K33" s="560">
        <v>7</v>
      </c>
      <c r="L33" s="560">
        <v>81</v>
      </c>
      <c r="M33" s="560">
        <v>54</v>
      </c>
    </row>
    <row r="34" spans="1:13" ht="13.5" customHeight="1">
      <c r="A34" s="26"/>
      <c r="B34" s="27">
        <v>3</v>
      </c>
      <c r="C34" s="28">
        <v>2021</v>
      </c>
      <c r="D34" s="560">
        <v>7.1</v>
      </c>
      <c r="E34" s="560">
        <v>106.6</v>
      </c>
      <c r="F34" s="560">
        <v>38.200000000000003</v>
      </c>
      <c r="G34" s="559"/>
      <c r="H34" s="26"/>
      <c r="I34" s="27">
        <v>3</v>
      </c>
      <c r="J34" s="28">
        <v>2021</v>
      </c>
      <c r="K34" s="560">
        <v>6.5</v>
      </c>
      <c r="L34" s="560">
        <v>83.1</v>
      </c>
      <c r="M34" s="560">
        <v>54.1</v>
      </c>
    </row>
    <row r="35" spans="1:13" ht="13.5" customHeight="1">
      <c r="A35" s="26"/>
      <c r="B35" s="27">
        <v>4</v>
      </c>
      <c r="C35" s="28">
        <v>2022</v>
      </c>
      <c r="D35" s="560">
        <v>7</v>
      </c>
      <c r="E35" s="560">
        <v>107.4</v>
      </c>
      <c r="F35" s="560">
        <v>38.1</v>
      </c>
      <c r="G35" s="559"/>
      <c r="H35" s="26"/>
      <c r="I35" s="27">
        <v>4</v>
      </c>
      <c r="J35" s="28">
        <v>2022</v>
      </c>
      <c r="K35" s="560">
        <v>6.5</v>
      </c>
      <c r="L35" s="560">
        <v>84.2</v>
      </c>
      <c r="M35" s="560">
        <v>54.2</v>
      </c>
    </row>
    <row r="36" spans="1:13" ht="13.5" customHeight="1">
      <c r="A36" s="29"/>
      <c r="B36" s="30">
        <v>5</v>
      </c>
      <c r="C36" s="31">
        <v>2023</v>
      </c>
      <c r="D36" s="562">
        <v>7.1</v>
      </c>
      <c r="E36" s="562">
        <v>106</v>
      </c>
      <c r="F36" s="562">
        <v>38.6</v>
      </c>
      <c r="G36" s="559"/>
      <c r="H36" s="29"/>
      <c r="I36" s="30">
        <v>5</v>
      </c>
      <c r="J36" s="31">
        <v>2023</v>
      </c>
      <c r="K36" s="562">
        <v>6.5</v>
      </c>
      <c r="L36" s="562">
        <v>84.4</v>
      </c>
      <c r="M36" s="562">
        <v>53.7</v>
      </c>
    </row>
    <row r="37" spans="1:13" ht="13.5" customHeight="1">
      <c r="A37" s="33"/>
      <c r="B37" s="33"/>
      <c r="C37" s="33"/>
      <c r="D37" s="294"/>
      <c r="E37" s="294"/>
      <c r="F37" s="294"/>
      <c r="G37" s="563"/>
    </row>
    <row r="38" spans="1:13" ht="13.5" customHeight="1">
      <c r="A38" s="16" t="s">
        <v>280</v>
      </c>
      <c r="G38" s="21"/>
      <c r="H38" s="294"/>
      <c r="I38" s="294"/>
      <c r="J38" s="294"/>
    </row>
    <row r="39" spans="1:13" ht="13.5" customHeight="1">
      <c r="A39" s="16" t="s">
        <v>281</v>
      </c>
      <c r="G39" s="21"/>
    </row>
    <row r="40" spans="1:13" ht="13.5" customHeight="1">
      <c r="G40" s="21"/>
    </row>
    <row r="41" spans="1:13" ht="13.5" customHeight="1"/>
  </sheetData>
  <mergeCells count="15">
    <mergeCell ref="L2:M2"/>
    <mergeCell ref="A4:C6"/>
    <mergeCell ref="D4:F4"/>
    <mergeCell ref="H4:J6"/>
    <mergeCell ref="K4:M4"/>
    <mergeCell ref="D5:F5"/>
    <mergeCell ref="K5:M5"/>
    <mergeCell ref="D6:D7"/>
    <mergeCell ref="E6:E7"/>
    <mergeCell ref="F6:F7"/>
    <mergeCell ref="K6:K7"/>
    <mergeCell ref="L6:L7"/>
    <mergeCell ref="M6:M7"/>
    <mergeCell ref="A7:B7"/>
    <mergeCell ref="H7:I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view="pageBreakPreview" zoomScale="120" zoomScaleNormal="90" zoomScaleSheetLayoutView="120" workbookViewId="0">
      <pane ySplit="9" topLeftCell="A10" activePane="bottomLeft" state="frozen"/>
      <selection activeCell="C3" sqref="C3"/>
      <selection pane="bottomLeft"/>
    </sheetView>
  </sheetViews>
  <sheetFormatPr defaultColWidth="9" defaultRowHeight="13"/>
  <cols>
    <col min="1" max="2" width="4.90625" style="16" customWidth="1"/>
    <col min="3" max="3" width="9" style="16" customWidth="1"/>
    <col min="4" max="10" width="11" style="16" customWidth="1"/>
    <col min="11" max="11" width="5.36328125" style="16" customWidth="1"/>
    <col min="12" max="16384" width="9" style="16"/>
  </cols>
  <sheetData>
    <row r="1" spans="1:20" ht="21.75" customHeight="1">
      <c r="A1" s="1" t="s">
        <v>250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20" ht="18" customHeight="1">
      <c r="A2" s="10" t="s">
        <v>284</v>
      </c>
      <c r="K2" s="96" t="s">
        <v>285</v>
      </c>
    </row>
    <row r="4" spans="1:20" ht="13.5" customHeight="1">
      <c r="A4" s="690" t="s">
        <v>1</v>
      </c>
      <c r="B4" s="691"/>
      <c r="C4" s="692"/>
      <c r="D4" s="583" t="s">
        <v>12</v>
      </c>
      <c r="E4" s="584"/>
      <c r="F4" s="584"/>
      <c r="G4" s="584"/>
      <c r="H4" s="584"/>
      <c r="I4" s="584"/>
      <c r="J4" s="585"/>
    </row>
    <row r="5" spans="1:20" ht="13.5" customHeight="1">
      <c r="A5" s="693"/>
      <c r="B5" s="694"/>
      <c r="C5" s="695"/>
      <c r="D5" s="602" t="s">
        <v>286</v>
      </c>
      <c r="E5" s="602"/>
      <c r="F5" s="602"/>
      <c r="G5" s="602"/>
      <c r="H5" s="602"/>
      <c r="I5" s="602"/>
      <c r="J5" s="602"/>
    </row>
    <row r="6" spans="1:20" s="564" customFormat="1" ht="13.5" customHeight="1">
      <c r="A6" s="693"/>
      <c r="B6" s="694"/>
      <c r="C6" s="695"/>
      <c r="D6" s="678" t="s">
        <v>287</v>
      </c>
      <c r="E6" s="678" t="s">
        <v>288</v>
      </c>
      <c r="F6" s="678" t="s">
        <v>289</v>
      </c>
      <c r="G6" s="678" t="s">
        <v>290</v>
      </c>
      <c r="H6" s="104"/>
      <c r="I6" s="678" t="s">
        <v>291</v>
      </c>
      <c r="J6" s="678" t="s">
        <v>292</v>
      </c>
      <c r="K6" s="16"/>
      <c r="L6" s="16"/>
    </row>
    <row r="7" spans="1:20" s="564" customFormat="1" ht="13.5" customHeight="1">
      <c r="A7" s="693"/>
      <c r="B7" s="694"/>
      <c r="C7" s="695"/>
      <c r="D7" s="679"/>
      <c r="E7" s="679"/>
      <c r="F7" s="679"/>
      <c r="G7" s="679"/>
      <c r="H7" s="105" t="s">
        <v>293</v>
      </c>
      <c r="I7" s="679"/>
      <c r="J7" s="679"/>
      <c r="K7" s="16"/>
    </row>
    <row r="8" spans="1:20" s="564" customFormat="1" ht="13.5" customHeight="1">
      <c r="A8" s="696"/>
      <c r="B8" s="697"/>
      <c r="C8" s="698"/>
      <c r="D8" s="679"/>
      <c r="E8" s="679"/>
      <c r="F8" s="679"/>
      <c r="G8" s="679"/>
      <c r="H8" s="105"/>
      <c r="I8" s="679"/>
      <c r="J8" s="679"/>
      <c r="K8" s="16"/>
      <c r="M8" s="565"/>
    </row>
    <row r="9" spans="1:20" s="564" customFormat="1" ht="13.5" customHeight="1">
      <c r="A9" s="613" t="s">
        <v>2</v>
      </c>
      <c r="B9" s="613"/>
      <c r="C9" s="566" t="s">
        <v>3</v>
      </c>
      <c r="D9" s="567" t="s">
        <v>4</v>
      </c>
      <c r="E9" s="567" t="s">
        <v>4</v>
      </c>
      <c r="F9" s="567" t="s">
        <v>4</v>
      </c>
      <c r="G9" s="567" t="s">
        <v>4</v>
      </c>
      <c r="H9" s="567" t="s">
        <v>4</v>
      </c>
      <c r="I9" s="567" t="s">
        <v>4</v>
      </c>
      <c r="J9" s="567" t="s">
        <v>4</v>
      </c>
      <c r="K9" s="16"/>
      <c r="M9" s="16"/>
      <c r="N9" s="16"/>
      <c r="O9" s="16"/>
      <c r="P9" s="16"/>
      <c r="Q9" s="16"/>
      <c r="R9" s="16"/>
      <c r="S9" s="16"/>
      <c r="T9" s="16"/>
    </row>
    <row r="10" spans="1:20" ht="13.5" customHeight="1">
      <c r="A10" s="22" t="s">
        <v>6</v>
      </c>
      <c r="B10" s="23">
        <v>8</v>
      </c>
      <c r="C10" s="24">
        <v>1996</v>
      </c>
      <c r="D10" s="513">
        <v>1715</v>
      </c>
      <c r="E10" s="513">
        <v>359</v>
      </c>
      <c r="F10" s="513">
        <v>768</v>
      </c>
      <c r="G10" s="513">
        <v>358</v>
      </c>
      <c r="H10" s="513">
        <v>194</v>
      </c>
      <c r="I10" s="513">
        <v>4327</v>
      </c>
      <c r="J10" s="513">
        <v>3236</v>
      </c>
    </row>
    <row r="11" spans="1:20" ht="13.5" customHeight="1">
      <c r="A11" s="26"/>
      <c r="B11" s="27">
        <v>10</v>
      </c>
      <c r="C11" s="28">
        <v>1998</v>
      </c>
      <c r="D11" s="513">
        <v>1747</v>
      </c>
      <c r="E11" s="513">
        <v>361</v>
      </c>
      <c r="F11" s="513">
        <v>820</v>
      </c>
      <c r="G11" s="513">
        <v>414</v>
      </c>
      <c r="H11" s="513">
        <v>215</v>
      </c>
      <c r="I11" s="513">
        <v>4741</v>
      </c>
      <c r="J11" s="513">
        <v>3431</v>
      </c>
      <c r="K11" s="555"/>
    </row>
    <row r="12" spans="1:20" ht="13.5" customHeight="1">
      <c r="A12" s="26"/>
      <c r="B12" s="27">
        <v>12</v>
      </c>
      <c r="C12" s="28">
        <v>2000</v>
      </c>
      <c r="D12" s="513">
        <v>1807</v>
      </c>
      <c r="E12" s="513">
        <v>382</v>
      </c>
      <c r="F12" s="513">
        <v>893</v>
      </c>
      <c r="G12" s="513">
        <v>441</v>
      </c>
      <c r="H12" s="513">
        <v>208</v>
      </c>
      <c r="I12" s="513">
        <v>5206</v>
      </c>
      <c r="J12" s="513">
        <v>3532</v>
      </c>
      <c r="K12" s="555"/>
    </row>
    <row r="13" spans="1:20" ht="13.5" customHeight="1">
      <c r="A13" s="26"/>
      <c r="B13" s="27">
        <v>14</v>
      </c>
      <c r="C13" s="28">
        <v>2002</v>
      </c>
      <c r="D13" s="513">
        <v>1850</v>
      </c>
      <c r="E13" s="513">
        <v>390</v>
      </c>
      <c r="F13" s="513">
        <v>949</v>
      </c>
      <c r="G13" s="513">
        <v>450</v>
      </c>
      <c r="H13" s="513">
        <v>206</v>
      </c>
      <c r="I13" s="513">
        <v>5619</v>
      </c>
      <c r="J13" s="513">
        <v>3576</v>
      </c>
      <c r="K13" s="555"/>
    </row>
    <row r="14" spans="1:20" ht="13.5" customHeight="1">
      <c r="A14" s="26"/>
      <c r="B14" s="27">
        <v>16</v>
      </c>
      <c r="C14" s="28">
        <v>2004</v>
      </c>
      <c r="D14" s="513">
        <v>1895</v>
      </c>
      <c r="E14" s="513">
        <v>397</v>
      </c>
      <c r="F14" s="513">
        <v>1005</v>
      </c>
      <c r="G14" s="513">
        <v>428</v>
      </c>
      <c r="H14" s="513">
        <v>212</v>
      </c>
      <c r="I14" s="513">
        <v>5931</v>
      </c>
      <c r="J14" s="513">
        <v>3448</v>
      </c>
      <c r="K14" s="555"/>
    </row>
    <row r="15" spans="1:20" ht="13.5" customHeight="1">
      <c r="A15" s="26"/>
      <c r="B15" s="27">
        <v>18</v>
      </c>
      <c r="C15" s="28">
        <v>2006</v>
      </c>
      <c r="D15" s="513">
        <v>1939</v>
      </c>
      <c r="E15" s="513">
        <v>398</v>
      </c>
      <c r="F15" s="513">
        <v>1075</v>
      </c>
      <c r="G15" s="513">
        <v>426</v>
      </c>
      <c r="H15" s="513">
        <v>205</v>
      </c>
      <c r="I15" s="513">
        <v>6307</v>
      </c>
      <c r="J15" s="513">
        <v>3415</v>
      </c>
      <c r="K15" s="555"/>
    </row>
    <row r="16" spans="1:20" ht="13.5" customHeight="1">
      <c r="A16" s="26"/>
      <c r="B16" s="27">
        <v>20</v>
      </c>
      <c r="C16" s="28">
        <v>2008</v>
      </c>
      <c r="D16" s="513">
        <v>1911</v>
      </c>
      <c r="E16" s="513">
        <v>400</v>
      </c>
      <c r="F16" s="513">
        <v>1143</v>
      </c>
      <c r="G16" s="513">
        <v>430</v>
      </c>
      <c r="H16" s="513">
        <v>222</v>
      </c>
      <c r="I16" s="513">
        <v>6657</v>
      </c>
      <c r="J16" s="513">
        <v>3361</v>
      </c>
      <c r="K16" s="555"/>
    </row>
    <row r="17" spans="1:11" ht="13.5" customHeight="1">
      <c r="A17" s="26"/>
      <c r="B17" s="27">
        <v>22</v>
      </c>
      <c r="C17" s="28">
        <v>2010</v>
      </c>
      <c r="D17" s="513">
        <v>1900</v>
      </c>
      <c r="E17" s="513">
        <v>406</v>
      </c>
      <c r="F17" s="513">
        <v>1163</v>
      </c>
      <c r="G17" s="513">
        <v>444</v>
      </c>
      <c r="H17" s="513">
        <v>226</v>
      </c>
      <c r="I17" s="513">
        <v>7034</v>
      </c>
      <c r="J17" s="513">
        <v>3286</v>
      </c>
      <c r="K17" s="555"/>
    </row>
    <row r="18" spans="1:11" ht="13.5" customHeight="1">
      <c r="A18" s="26"/>
      <c r="B18" s="27">
        <v>24</v>
      </c>
      <c r="C18" s="28">
        <v>2012</v>
      </c>
      <c r="D18" s="513">
        <v>1946</v>
      </c>
      <c r="E18" s="513">
        <v>409</v>
      </c>
      <c r="F18" s="513">
        <v>1219</v>
      </c>
      <c r="G18" s="513">
        <v>462</v>
      </c>
      <c r="H18" s="513">
        <v>262</v>
      </c>
      <c r="I18" s="513">
        <v>7513</v>
      </c>
      <c r="J18" s="513">
        <v>3250</v>
      </c>
      <c r="K18" s="555"/>
    </row>
    <row r="19" spans="1:11" ht="13.5" customHeight="1">
      <c r="A19" s="26"/>
      <c r="B19" s="33">
        <v>26</v>
      </c>
      <c r="C19" s="26">
        <v>2014</v>
      </c>
      <c r="D19" s="513">
        <v>1947</v>
      </c>
      <c r="E19" s="513">
        <v>412</v>
      </c>
      <c r="F19" s="513">
        <v>1275</v>
      </c>
      <c r="G19" s="513">
        <v>462</v>
      </c>
      <c r="H19" s="554">
        <v>285</v>
      </c>
      <c r="I19" s="513">
        <v>7890</v>
      </c>
      <c r="J19" s="513">
        <v>3114</v>
      </c>
      <c r="K19" s="555"/>
    </row>
    <row r="20" spans="1:11" ht="13.5" customHeight="1">
      <c r="A20" s="26"/>
      <c r="B20" s="33">
        <v>28</v>
      </c>
      <c r="C20" s="28">
        <v>2016</v>
      </c>
      <c r="D20" s="513">
        <v>1975</v>
      </c>
      <c r="E20" s="513">
        <v>419</v>
      </c>
      <c r="F20" s="513">
        <v>1316</v>
      </c>
      <c r="G20" s="513">
        <v>503</v>
      </c>
      <c r="H20" s="513">
        <v>323</v>
      </c>
      <c r="I20" s="513">
        <v>8332</v>
      </c>
      <c r="J20" s="513">
        <v>3078</v>
      </c>
      <c r="K20" s="555"/>
    </row>
    <row r="21" spans="1:11" ht="13.5" customHeight="1">
      <c r="A21" s="26"/>
      <c r="B21" s="33">
        <v>30</v>
      </c>
      <c r="C21" s="28">
        <v>2018</v>
      </c>
      <c r="D21" s="513">
        <v>2050</v>
      </c>
      <c r="E21" s="513">
        <v>401</v>
      </c>
      <c r="F21" s="513">
        <v>1377</v>
      </c>
      <c r="G21" s="513">
        <v>539</v>
      </c>
      <c r="H21" s="513">
        <v>326</v>
      </c>
      <c r="I21" s="513">
        <v>8769</v>
      </c>
      <c r="J21" s="513">
        <v>2902</v>
      </c>
      <c r="K21" s="555"/>
    </row>
    <row r="22" spans="1:11" ht="13.5" customHeight="1">
      <c r="A22" s="26" t="s">
        <v>7</v>
      </c>
      <c r="B22" s="27">
        <v>2</v>
      </c>
      <c r="C22" s="28">
        <v>2020</v>
      </c>
      <c r="D22" s="513">
        <v>2108</v>
      </c>
      <c r="E22" s="513">
        <v>409</v>
      </c>
      <c r="F22" s="513">
        <v>1429</v>
      </c>
      <c r="G22" s="513">
        <v>536</v>
      </c>
      <c r="H22" s="513">
        <v>340</v>
      </c>
      <c r="I22" s="513">
        <v>9083</v>
      </c>
      <c r="J22" s="513">
        <v>2698</v>
      </c>
      <c r="K22" s="555"/>
    </row>
    <row r="23" spans="1:11" ht="13.5" customHeight="1">
      <c r="A23" s="29"/>
      <c r="B23" s="30">
        <v>4</v>
      </c>
      <c r="C23" s="31">
        <v>2022</v>
      </c>
      <c r="D23" s="515">
        <v>2153</v>
      </c>
      <c r="E23" s="515">
        <v>398</v>
      </c>
      <c r="F23" s="515">
        <v>1451</v>
      </c>
      <c r="G23" s="515">
        <v>573</v>
      </c>
      <c r="H23" s="515">
        <v>334</v>
      </c>
      <c r="I23" s="515">
        <v>9284</v>
      </c>
      <c r="J23" s="515">
        <v>2451</v>
      </c>
      <c r="K23" s="555"/>
    </row>
    <row r="24" spans="1:11" ht="13.5" customHeight="1">
      <c r="A24" s="33"/>
      <c r="B24" s="33"/>
      <c r="C24" s="33"/>
      <c r="D24" s="555"/>
      <c r="E24" s="555"/>
      <c r="F24" s="555"/>
      <c r="G24" s="555"/>
      <c r="H24" s="555"/>
      <c r="I24" s="555"/>
      <c r="J24" s="555"/>
      <c r="K24" s="555"/>
    </row>
    <row r="25" spans="1:11" ht="13.5" customHeight="1"/>
    <row r="26" spans="1:11" ht="13.5" customHeight="1">
      <c r="A26" s="690" t="s">
        <v>1</v>
      </c>
      <c r="B26" s="691"/>
      <c r="C26" s="692"/>
      <c r="D26" s="583" t="s">
        <v>13</v>
      </c>
      <c r="E26" s="584"/>
      <c r="F26" s="584"/>
      <c r="G26" s="584"/>
      <c r="H26" s="584"/>
      <c r="I26" s="584"/>
      <c r="J26" s="585"/>
    </row>
    <row r="27" spans="1:11" ht="13.5" customHeight="1">
      <c r="A27" s="693"/>
      <c r="B27" s="694"/>
      <c r="C27" s="695"/>
      <c r="D27" s="602" t="s">
        <v>294</v>
      </c>
      <c r="E27" s="602"/>
      <c r="F27" s="602"/>
      <c r="G27" s="602"/>
      <c r="H27" s="602"/>
      <c r="I27" s="602"/>
      <c r="J27" s="602"/>
    </row>
    <row r="28" spans="1:11" ht="13.5" customHeight="1">
      <c r="A28" s="693"/>
      <c r="B28" s="694"/>
      <c r="C28" s="695"/>
      <c r="D28" s="678" t="s">
        <v>287</v>
      </c>
      <c r="E28" s="678" t="s">
        <v>288</v>
      </c>
      <c r="F28" s="678" t="s">
        <v>289</v>
      </c>
      <c r="G28" s="678" t="s">
        <v>290</v>
      </c>
      <c r="H28" s="104"/>
      <c r="I28" s="678" t="s">
        <v>291</v>
      </c>
      <c r="J28" s="678" t="s">
        <v>295</v>
      </c>
    </row>
    <row r="29" spans="1:11" ht="13.5" customHeight="1">
      <c r="A29" s="693"/>
      <c r="B29" s="694"/>
      <c r="C29" s="695"/>
      <c r="D29" s="679"/>
      <c r="E29" s="679"/>
      <c r="F29" s="679"/>
      <c r="G29" s="679"/>
      <c r="H29" s="105" t="s">
        <v>293</v>
      </c>
      <c r="I29" s="679"/>
      <c r="J29" s="679"/>
    </row>
    <row r="30" spans="1:11" ht="13.5" customHeight="1">
      <c r="A30" s="696"/>
      <c r="B30" s="697"/>
      <c r="C30" s="698"/>
      <c r="D30" s="679"/>
      <c r="E30" s="679"/>
      <c r="F30" s="679"/>
      <c r="G30" s="679"/>
      <c r="H30" s="105"/>
      <c r="I30" s="679"/>
      <c r="J30" s="679"/>
    </row>
    <row r="31" spans="1:11" ht="13.5" customHeight="1">
      <c r="A31" s="613" t="s">
        <v>2</v>
      </c>
      <c r="B31" s="613"/>
      <c r="C31" s="111" t="s">
        <v>3</v>
      </c>
      <c r="D31" s="567" t="s">
        <v>4</v>
      </c>
      <c r="E31" s="567" t="s">
        <v>4</v>
      </c>
      <c r="F31" s="567" t="s">
        <v>4</v>
      </c>
      <c r="G31" s="567" t="s">
        <v>4</v>
      </c>
      <c r="H31" s="567" t="s">
        <v>4</v>
      </c>
      <c r="I31" s="567" t="s">
        <v>4</v>
      </c>
      <c r="J31" s="567" t="s">
        <v>4</v>
      </c>
    </row>
    <row r="32" spans="1:11" ht="13.5" customHeight="1">
      <c r="A32" s="22" t="s">
        <v>6</v>
      </c>
      <c r="B32" s="23">
        <v>8</v>
      </c>
      <c r="C32" s="24">
        <v>1996</v>
      </c>
      <c r="D32" s="552">
        <v>240908</v>
      </c>
      <c r="E32" s="552">
        <v>85518</v>
      </c>
      <c r="F32" s="552">
        <v>194300</v>
      </c>
      <c r="G32" s="552">
        <v>31581</v>
      </c>
      <c r="H32" s="552">
        <v>23615</v>
      </c>
      <c r="I32" s="552">
        <v>544929</v>
      </c>
      <c r="J32" s="552">
        <v>383967</v>
      </c>
    </row>
    <row r="33" spans="1:12" ht="13.5" customHeight="1">
      <c r="A33" s="26"/>
      <c r="B33" s="27">
        <v>10</v>
      </c>
      <c r="C33" s="28">
        <v>1998</v>
      </c>
      <c r="D33" s="513">
        <v>248611</v>
      </c>
      <c r="E33" s="513">
        <v>88061</v>
      </c>
      <c r="F33" s="513">
        <v>205953</v>
      </c>
      <c r="G33" s="513">
        <v>34468</v>
      </c>
      <c r="H33" s="513">
        <v>24202</v>
      </c>
      <c r="I33" s="513">
        <v>594447</v>
      </c>
      <c r="J33" s="513">
        <v>391374</v>
      </c>
    </row>
    <row r="34" spans="1:12" ht="13.5" customHeight="1">
      <c r="A34" s="26"/>
      <c r="B34" s="27">
        <v>12</v>
      </c>
      <c r="C34" s="28">
        <v>2000</v>
      </c>
      <c r="D34" s="513">
        <v>255792</v>
      </c>
      <c r="E34" s="513">
        <v>90857</v>
      </c>
      <c r="F34" s="513">
        <v>217477</v>
      </c>
      <c r="G34" s="513">
        <v>36781</v>
      </c>
      <c r="H34" s="513">
        <v>24511</v>
      </c>
      <c r="I34" s="513">
        <v>653617</v>
      </c>
      <c r="J34" s="513">
        <v>388851</v>
      </c>
    </row>
    <row r="35" spans="1:12" ht="13.5" customHeight="1">
      <c r="A35" s="26"/>
      <c r="B35" s="27">
        <v>14</v>
      </c>
      <c r="C35" s="28">
        <v>2000</v>
      </c>
      <c r="D35" s="513">
        <v>262687</v>
      </c>
      <c r="E35" s="513">
        <v>92874</v>
      </c>
      <c r="F35" s="513">
        <v>229744</v>
      </c>
      <c r="G35" s="513">
        <v>38366</v>
      </c>
      <c r="H35" s="513">
        <v>24340</v>
      </c>
      <c r="I35" s="513">
        <v>703913</v>
      </c>
      <c r="J35" s="513">
        <v>393413</v>
      </c>
    </row>
    <row r="36" spans="1:12" ht="13.5" customHeight="1">
      <c r="A36" s="26"/>
      <c r="B36" s="27">
        <v>16</v>
      </c>
      <c r="C36" s="28">
        <v>2001</v>
      </c>
      <c r="D36" s="513">
        <v>270371</v>
      </c>
      <c r="E36" s="513">
        <v>95197</v>
      </c>
      <c r="F36" s="513">
        <v>241369</v>
      </c>
      <c r="G36" s="513">
        <v>39195</v>
      </c>
      <c r="H36" s="513">
        <v>25257</v>
      </c>
      <c r="I36" s="513">
        <v>760221</v>
      </c>
      <c r="J36" s="513">
        <v>385960</v>
      </c>
    </row>
    <row r="37" spans="1:12" ht="13.5" customHeight="1">
      <c r="A37" s="26"/>
      <c r="B37" s="27">
        <v>18</v>
      </c>
      <c r="C37" s="28">
        <v>2002</v>
      </c>
      <c r="D37" s="513">
        <v>277927</v>
      </c>
      <c r="E37" s="513">
        <v>97198</v>
      </c>
      <c r="F37" s="513">
        <v>252533</v>
      </c>
      <c r="G37" s="513">
        <v>40191</v>
      </c>
      <c r="H37" s="513">
        <v>25775</v>
      </c>
      <c r="I37" s="513">
        <v>811972</v>
      </c>
      <c r="J37" s="513">
        <v>382149</v>
      </c>
      <c r="K37" s="555"/>
    </row>
    <row r="38" spans="1:12" ht="13.5" customHeight="1">
      <c r="A38" s="26"/>
      <c r="B38" s="27">
        <v>20</v>
      </c>
      <c r="C38" s="28">
        <v>2003</v>
      </c>
      <c r="D38" s="513">
        <v>286699</v>
      </c>
      <c r="E38" s="513">
        <v>99426</v>
      </c>
      <c r="F38" s="513">
        <v>267751</v>
      </c>
      <c r="G38" s="513">
        <v>43446</v>
      </c>
      <c r="H38" s="513">
        <v>27789</v>
      </c>
      <c r="I38" s="513">
        <v>877182</v>
      </c>
      <c r="J38" s="513">
        <v>375042</v>
      </c>
      <c r="K38" s="555"/>
    </row>
    <row r="39" spans="1:12" ht="13.5" customHeight="1">
      <c r="A39" s="26"/>
      <c r="B39" s="27">
        <v>22</v>
      </c>
      <c r="C39" s="28">
        <v>2004</v>
      </c>
      <c r="D39" s="513">
        <v>295049</v>
      </c>
      <c r="E39" s="513">
        <v>101576</v>
      </c>
      <c r="F39" s="513">
        <v>276517</v>
      </c>
      <c r="G39" s="513">
        <v>45028</v>
      </c>
      <c r="H39" s="513">
        <v>29672</v>
      </c>
      <c r="I39" s="513">
        <v>952723</v>
      </c>
      <c r="J39" s="513">
        <v>368148</v>
      </c>
      <c r="K39" s="555"/>
    </row>
    <row r="40" spans="1:12" ht="13.5" customHeight="1">
      <c r="A40" s="26"/>
      <c r="B40" s="27">
        <v>24</v>
      </c>
      <c r="C40" s="28">
        <v>2005</v>
      </c>
      <c r="D40" s="513">
        <v>303268</v>
      </c>
      <c r="E40" s="513">
        <v>102551</v>
      </c>
      <c r="F40" s="513">
        <v>280052</v>
      </c>
      <c r="G40" s="513">
        <v>47279</v>
      </c>
      <c r="H40" s="513">
        <v>31835</v>
      </c>
      <c r="I40" s="513">
        <v>1015744</v>
      </c>
      <c r="J40" s="513">
        <v>357777</v>
      </c>
      <c r="K40" s="555"/>
    </row>
    <row r="41" spans="1:12" ht="13.5" customHeight="1">
      <c r="A41" s="26"/>
      <c r="B41" s="27">
        <v>26</v>
      </c>
      <c r="C41" s="28">
        <v>2006</v>
      </c>
      <c r="D41" s="513">
        <v>311205</v>
      </c>
      <c r="E41" s="513">
        <v>103972</v>
      </c>
      <c r="F41" s="513">
        <v>288151</v>
      </c>
      <c r="G41" s="513">
        <v>48452</v>
      </c>
      <c r="H41" s="513">
        <v>33956</v>
      </c>
      <c r="I41" s="513">
        <v>1086779</v>
      </c>
      <c r="J41" s="513">
        <v>340153</v>
      </c>
      <c r="K41" s="555"/>
    </row>
    <row r="42" spans="1:12" ht="13.5" customHeight="1">
      <c r="A42" s="26"/>
      <c r="B42" s="27">
        <v>28</v>
      </c>
      <c r="C42" s="28">
        <v>2007</v>
      </c>
      <c r="D42" s="513">
        <v>319480</v>
      </c>
      <c r="E42" s="513">
        <v>104533</v>
      </c>
      <c r="F42" s="513">
        <v>301323</v>
      </c>
      <c r="G42" s="513">
        <v>51280</v>
      </c>
      <c r="H42" s="513">
        <v>35774</v>
      </c>
      <c r="I42" s="513">
        <v>1149397</v>
      </c>
      <c r="J42" s="513">
        <v>323111</v>
      </c>
      <c r="K42" s="555"/>
    </row>
    <row r="43" spans="1:12" ht="13.5" customHeight="1">
      <c r="A43" s="26"/>
      <c r="B43" s="27">
        <v>30</v>
      </c>
      <c r="C43" s="28">
        <v>2008</v>
      </c>
      <c r="D43" s="513">
        <v>327210</v>
      </c>
      <c r="E43" s="513">
        <v>104908</v>
      </c>
      <c r="F43" s="513">
        <v>311289</v>
      </c>
      <c r="G43" s="513">
        <v>52955</v>
      </c>
      <c r="H43" s="513">
        <v>36911</v>
      </c>
      <c r="I43" s="513">
        <v>1218606</v>
      </c>
      <c r="J43" s="513">
        <v>304479</v>
      </c>
      <c r="K43" s="555"/>
    </row>
    <row r="44" spans="1:12" s="568" customFormat="1" ht="13.5" customHeight="1">
      <c r="A44" s="26" t="s">
        <v>7</v>
      </c>
      <c r="B44" s="27">
        <v>2</v>
      </c>
      <c r="C44" s="28">
        <v>2017</v>
      </c>
      <c r="D44" s="513">
        <v>339623</v>
      </c>
      <c r="E44" s="513">
        <v>107443</v>
      </c>
      <c r="F44" s="513">
        <v>321982</v>
      </c>
      <c r="G44" s="513">
        <v>55595</v>
      </c>
      <c r="H44" s="513">
        <v>37940</v>
      </c>
      <c r="I44" s="513">
        <v>1280911</v>
      </c>
      <c r="J44" s="513">
        <v>284589</v>
      </c>
      <c r="K44" s="555"/>
    </row>
    <row r="45" spans="1:12" s="568" customFormat="1" ht="13.5" customHeight="1">
      <c r="A45" s="29"/>
      <c r="B45" s="30">
        <v>4</v>
      </c>
      <c r="C45" s="31">
        <v>2020</v>
      </c>
      <c r="D45" s="515">
        <v>343275</v>
      </c>
      <c r="E45" s="515">
        <v>105267</v>
      </c>
      <c r="F45" s="515">
        <v>323690</v>
      </c>
      <c r="G45" s="515">
        <v>60299</v>
      </c>
      <c r="H45" s="515">
        <v>38063</v>
      </c>
      <c r="I45" s="515">
        <v>1311687</v>
      </c>
      <c r="J45" s="515">
        <v>254329</v>
      </c>
      <c r="K45" s="555"/>
    </row>
    <row r="46" spans="1:12" s="568" customFormat="1" ht="13.5" customHeight="1">
      <c r="A46" s="16"/>
      <c r="B46" s="33"/>
      <c r="C46" s="33"/>
      <c r="D46" s="555"/>
      <c r="E46" s="555"/>
      <c r="F46" s="555"/>
      <c r="G46" s="555"/>
      <c r="H46" s="555"/>
      <c r="I46" s="555"/>
      <c r="J46" s="555"/>
      <c r="K46" s="555"/>
      <c r="L46" s="17"/>
    </row>
    <row r="47" spans="1:12" ht="13.5" customHeight="1">
      <c r="A47" s="16" t="s">
        <v>296</v>
      </c>
    </row>
    <row r="48" spans="1:12" ht="13.5" customHeight="1">
      <c r="A48" s="16" t="s">
        <v>297</v>
      </c>
    </row>
    <row r="49" spans="1:1" ht="13.5" customHeight="1">
      <c r="A49" s="16" t="s">
        <v>298</v>
      </c>
    </row>
    <row r="50" spans="1:1" ht="13.5" customHeight="1">
      <c r="A50" s="16" t="s">
        <v>299</v>
      </c>
    </row>
    <row r="51" spans="1:1" ht="13.5" customHeight="1"/>
    <row r="52" spans="1:1" ht="13.5" customHeight="1"/>
    <row r="53" spans="1:1" ht="13.5" customHeight="1"/>
    <row r="54" spans="1:1" ht="13.5" customHeight="1"/>
    <row r="55" spans="1:1" ht="13.5" customHeight="1"/>
    <row r="56" spans="1:1" ht="13.5" customHeight="1"/>
    <row r="57" spans="1:1" ht="13.5" customHeight="1"/>
    <row r="58" spans="1:1" ht="13.5" customHeight="1"/>
    <row r="59" spans="1:1" ht="13.5" customHeight="1"/>
    <row r="60" spans="1:1" ht="13.5" customHeight="1"/>
    <row r="61" spans="1:1" ht="13.5" customHeight="1"/>
    <row r="62" spans="1:1" ht="13.5" customHeight="1"/>
    <row r="63" spans="1:1" ht="13.5" customHeight="1"/>
    <row r="64" spans="1:1" ht="13.5" customHeight="1"/>
    <row r="65" ht="13.5" customHeight="1"/>
    <row r="66" ht="13.5" customHeight="1"/>
    <row r="67" ht="13.5" customHeight="1"/>
  </sheetData>
  <mergeCells count="20">
    <mergeCell ref="A31:B31"/>
    <mergeCell ref="A9:B9"/>
    <mergeCell ref="A26:C30"/>
    <mergeCell ref="D26:J26"/>
    <mergeCell ref="D27:J27"/>
    <mergeCell ref="D28:D30"/>
    <mergeCell ref="E28:E30"/>
    <mergeCell ref="F28:F30"/>
    <mergeCell ref="G28:G30"/>
    <mergeCell ref="I28:I30"/>
    <mergeCell ref="J28:J30"/>
    <mergeCell ref="A4:C8"/>
    <mergeCell ref="D4:J4"/>
    <mergeCell ref="D5:J5"/>
    <mergeCell ref="D6:D8"/>
    <mergeCell ref="E6:E8"/>
    <mergeCell ref="F6:F8"/>
    <mergeCell ref="G6:G8"/>
    <mergeCell ref="I6:I8"/>
    <mergeCell ref="J6:J8"/>
  </mergeCells>
  <phoneticPr fontId="3"/>
  <printOptions horizontalCentered="1"/>
  <pageMargins left="0.78740157480314965" right="0.78740157480314965" top="0.98425196850393704" bottom="0.39370078740157483" header="0.51181102362204722" footer="0.51181102362204722"/>
  <pageSetup paperSize="9" scale="8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view="pageBreakPreview" zoomScale="120" zoomScaleNormal="90" zoomScaleSheetLayoutView="120" workbookViewId="0">
      <pane ySplit="9" topLeftCell="A10" activePane="bottomLeft" state="frozen"/>
      <selection activeCell="C3" sqref="C3"/>
      <selection pane="bottomLeft"/>
    </sheetView>
  </sheetViews>
  <sheetFormatPr defaultColWidth="9" defaultRowHeight="13"/>
  <cols>
    <col min="1" max="2" width="4.90625" style="16" customWidth="1"/>
    <col min="3" max="3" width="9" style="16" customWidth="1"/>
    <col min="4" max="13" width="11" style="16" customWidth="1"/>
    <col min="14" max="16384" width="9" style="16"/>
  </cols>
  <sheetData>
    <row r="1" spans="1:18" ht="21.75" customHeight="1">
      <c r="A1" s="1" t="s">
        <v>250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8" ht="18" customHeight="1">
      <c r="A2" s="10" t="s">
        <v>300</v>
      </c>
      <c r="M2" s="96" t="s">
        <v>285</v>
      </c>
    </row>
    <row r="4" spans="1:18" ht="13.5" customHeight="1">
      <c r="A4" s="690" t="s">
        <v>1</v>
      </c>
      <c r="B4" s="691"/>
      <c r="C4" s="692"/>
      <c r="D4" s="583" t="s">
        <v>301</v>
      </c>
      <c r="E4" s="584"/>
      <c r="F4" s="584"/>
      <c r="G4" s="584"/>
      <c r="H4" s="584"/>
      <c r="I4" s="584"/>
      <c r="J4" s="584"/>
      <c r="K4" s="584"/>
      <c r="L4" s="584"/>
      <c r="M4" s="585"/>
    </row>
    <row r="5" spans="1:18" ht="13.5" customHeight="1">
      <c r="A5" s="693"/>
      <c r="B5" s="694"/>
      <c r="C5" s="695"/>
      <c r="D5" s="583" t="s">
        <v>12</v>
      </c>
      <c r="E5" s="584"/>
      <c r="F5" s="584"/>
      <c r="G5" s="584"/>
      <c r="H5" s="585"/>
      <c r="I5" s="583" t="s">
        <v>23</v>
      </c>
      <c r="J5" s="584"/>
      <c r="K5" s="584"/>
      <c r="L5" s="584"/>
      <c r="M5" s="585"/>
    </row>
    <row r="6" spans="1:18" s="564" customFormat="1" ht="13.5" customHeight="1">
      <c r="A6" s="693"/>
      <c r="B6" s="694"/>
      <c r="C6" s="695"/>
      <c r="D6" s="699" t="s">
        <v>287</v>
      </c>
      <c r="E6" s="699" t="s">
        <v>288</v>
      </c>
      <c r="F6" s="699" t="s">
        <v>289</v>
      </c>
      <c r="G6" s="699" t="s">
        <v>290</v>
      </c>
      <c r="H6" s="569"/>
      <c r="I6" s="699" t="s">
        <v>287</v>
      </c>
      <c r="J6" s="699" t="s">
        <v>288</v>
      </c>
      <c r="K6" s="699" t="s">
        <v>289</v>
      </c>
      <c r="L6" s="699" t="s">
        <v>290</v>
      </c>
      <c r="M6" s="569"/>
      <c r="N6" s="16"/>
    </row>
    <row r="7" spans="1:18" s="564" customFormat="1" ht="13.5" customHeight="1">
      <c r="A7" s="693"/>
      <c r="B7" s="694"/>
      <c r="C7" s="695"/>
      <c r="D7" s="700"/>
      <c r="E7" s="700"/>
      <c r="F7" s="700"/>
      <c r="G7" s="700"/>
      <c r="H7" s="570" t="s">
        <v>293</v>
      </c>
      <c r="I7" s="700"/>
      <c r="J7" s="700"/>
      <c r="K7" s="700"/>
      <c r="L7" s="700"/>
      <c r="M7" s="570" t="s">
        <v>293</v>
      </c>
    </row>
    <row r="8" spans="1:18" s="564" customFormat="1" ht="13.5" customHeight="1">
      <c r="A8" s="696"/>
      <c r="B8" s="697"/>
      <c r="C8" s="698"/>
      <c r="D8" s="700"/>
      <c r="E8" s="700"/>
      <c r="F8" s="700"/>
      <c r="G8" s="700"/>
      <c r="H8" s="570"/>
      <c r="I8" s="700"/>
      <c r="J8" s="700"/>
      <c r="K8" s="700"/>
      <c r="L8" s="700"/>
      <c r="M8" s="570"/>
      <c r="O8" s="16"/>
      <c r="P8" s="16"/>
      <c r="Q8" s="16"/>
      <c r="R8" s="16"/>
    </row>
    <row r="9" spans="1:18" s="564" customFormat="1" ht="13.5" customHeight="1">
      <c r="A9" s="613" t="s">
        <v>2</v>
      </c>
      <c r="B9" s="613"/>
      <c r="C9" s="566" t="s">
        <v>3</v>
      </c>
      <c r="D9" s="567" t="s">
        <v>4</v>
      </c>
      <c r="E9" s="567" t="s">
        <v>4</v>
      </c>
      <c r="F9" s="567" t="s">
        <v>4</v>
      </c>
      <c r="G9" s="567" t="s">
        <v>4</v>
      </c>
      <c r="H9" s="567" t="s">
        <v>4</v>
      </c>
      <c r="I9" s="567" t="s">
        <v>4</v>
      </c>
      <c r="J9" s="567" t="s">
        <v>4</v>
      </c>
      <c r="K9" s="567" t="s">
        <v>4</v>
      </c>
      <c r="L9" s="567" t="s">
        <v>4</v>
      </c>
      <c r="M9" s="567" t="s">
        <v>4</v>
      </c>
      <c r="O9" s="16"/>
      <c r="P9" s="16"/>
      <c r="Q9" s="16"/>
      <c r="R9" s="16"/>
    </row>
    <row r="10" spans="1:18" ht="13.5" customHeight="1">
      <c r="A10" s="22" t="s">
        <v>6</v>
      </c>
      <c r="B10" s="23">
        <v>8</v>
      </c>
      <c r="C10" s="24">
        <v>1996</v>
      </c>
      <c r="D10" s="114">
        <v>222.7</v>
      </c>
      <c r="E10" s="114">
        <v>46.6</v>
      </c>
      <c r="F10" s="114">
        <v>99.7</v>
      </c>
      <c r="G10" s="114">
        <v>46.5</v>
      </c>
      <c r="H10" s="114">
        <v>25.2</v>
      </c>
      <c r="I10" s="114">
        <v>191.4</v>
      </c>
      <c r="J10" s="114">
        <v>67.900000000000006</v>
      </c>
      <c r="K10" s="114">
        <v>154.4</v>
      </c>
      <c r="L10" s="114">
        <v>25.1</v>
      </c>
      <c r="M10" s="114">
        <v>18.8</v>
      </c>
    </row>
    <row r="11" spans="1:18" ht="13.5" customHeight="1">
      <c r="A11" s="26"/>
      <c r="B11" s="27">
        <v>10</v>
      </c>
      <c r="C11" s="28">
        <v>1998</v>
      </c>
      <c r="D11" s="114">
        <v>228.1</v>
      </c>
      <c r="E11" s="114">
        <v>47.1</v>
      </c>
      <c r="F11" s="114">
        <v>107</v>
      </c>
      <c r="G11" s="114">
        <v>54</v>
      </c>
      <c r="H11" s="114">
        <v>28.1</v>
      </c>
      <c r="I11" s="114">
        <v>196.6</v>
      </c>
      <c r="J11" s="114">
        <v>69.599999999999994</v>
      </c>
      <c r="K11" s="114">
        <v>162.80000000000001</v>
      </c>
      <c r="L11" s="114">
        <v>27.3</v>
      </c>
      <c r="M11" s="114">
        <v>19.100000000000001</v>
      </c>
    </row>
    <row r="12" spans="1:18" ht="13.5" customHeight="1">
      <c r="A12" s="26"/>
      <c r="B12" s="27">
        <v>12</v>
      </c>
      <c r="C12" s="28">
        <v>2000</v>
      </c>
      <c r="D12" s="114">
        <v>237.3</v>
      </c>
      <c r="E12" s="114">
        <v>50.2</v>
      </c>
      <c r="F12" s="114">
        <v>117.3</v>
      </c>
      <c r="G12" s="114">
        <v>57.9</v>
      </c>
      <c r="H12" s="114">
        <v>27.3</v>
      </c>
      <c r="I12" s="114">
        <v>201.5</v>
      </c>
      <c r="J12" s="114">
        <v>71.599999999999994</v>
      </c>
      <c r="K12" s="114">
        <v>171.3</v>
      </c>
      <c r="L12" s="114">
        <v>29</v>
      </c>
      <c r="M12" s="114">
        <v>19.3</v>
      </c>
    </row>
    <row r="13" spans="1:18" ht="13.5" customHeight="1">
      <c r="A13" s="26"/>
      <c r="B13" s="27">
        <v>14</v>
      </c>
      <c r="C13" s="28">
        <v>2002</v>
      </c>
      <c r="D13" s="114">
        <v>244.4</v>
      </c>
      <c r="E13" s="114">
        <v>51.5</v>
      </c>
      <c r="F13" s="114">
        <v>125.4</v>
      </c>
      <c r="G13" s="114">
        <v>59.4</v>
      </c>
      <c r="H13" s="114">
        <v>27.2</v>
      </c>
      <c r="I13" s="114">
        <v>206.1</v>
      </c>
      <c r="J13" s="114">
        <v>72.900000000000006</v>
      </c>
      <c r="K13" s="114">
        <v>180.3</v>
      </c>
      <c r="L13" s="114">
        <v>30.1</v>
      </c>
      <c r="M13" s="114">
        <v>19.100000000000001</v>
      </c>
    </row>
    <row r="14" spans="1:18" ht="13.5" customHeight="1">
      <c r="A14" s="26"/>
      <c r="B14" s="27">
        <v>16</v>
      </c>
      <c r="C14" s="28">
        <v>2004</v>
      </c>
      <c r="D14" s="114">
        <v>253</v>
      </c>
      <c r="E14" s="114">
        <v>53</v>
      </c>
      <c r="F14" s="114">
        <v>134.19999999999999</v>
      </c>
      <c r="G14" s="114">
        <v>57.1</v>
      </c>
      <c r="H14" s="114">
        <v>28.3</v>
      </c>
      <c r="I14" s="114">
        <v>211.7</v>
      </c>
      <c r="J14" s="114">
        <v>74.599999999999994</v>
      </c>
      <c r="K14" s="114">
        <v>189</v>
      </c>
      <c r="L14" s="114">
        <v>30.7</v>
      </c>
      <c r="M14" s="114">
        <v>19.8</v>
      </c>
    </row>
    <row r="15" spans="1:18" ht="13.5" customHeight="1">
      <c r="A15" s="26"/>
      <c r="B15" s="27">
        <v>18</v>
      </c>
      <c r="C15" s="28">
        <v>2006</v>
      </c>
      <c r="D15" s="114">
        <v>263.10000000000002</v>
      </c>
      <c r="E15" s="114">
        <v>54</v>
      </c>
      <c r="F15" s="114">
        <v>145.9</v>
      </c>
      <c r="G15" s="114">
        <v>57.8</v>
      </c>
      <c r="H15" s="114">
        <v>27.8</v>
      </c>
      <c r="I15" s="114">
        <v>217.5</v>
      </c>
      <c r="J15" s="114">
        <v>76.099999999999994</v>
      </c>
      <c r="K15" s="114">
        <v>197.6</v>
      </c>
      <c r="L15" s="114">
        <v>31.5</v>
      </c>
      <c r="M15" s="114">
        <v>20.2</v>
      </c>
    </row>
    <row r="16" spans="1:18" ht="13.5" customHeight="1">
      <c r="A16" s="26"/>
      <c r="B16" s="27">
        <v>20</v>
      </c>
      <c r="C16" s="28">
        <v>2008</v>
      </c>
      <c r="D16" s="114">
        <v>263.60000000000002</v>
      </c>
      <c r="E16" s="114">
        <v>55.2</v>
      </c>
      <c r="F16" s="114">
        <v>157.69999999999999</v>
      </c>
      <c r="G16" s="114">
        <v>59.3</v>
      </c>
      <c r="H16" s="114">
        <v>30.6</v>
      </c>
      <c r="I16" s="114">
        <v>224.5</v>
      </c>
      <c r="J16" s="114">
        <v>77.900000000000006</v>
      </c>
      <c r="K16" s="114">
        <v>209.7</v>
      </c>
      <c r="L16" s="114">
        <v>34</v>
      </c>
      <c r="M16" s="114">
        <v>21.8</v>
      </c>
    </row>
    <row r="17" spans="1:13" ht="13.5" customHeight="1">
      <c r="A17" s="26"/>
      <c r="B17" s="27">
        <v>22</v>
      </c>
      <c r="C17" s="28">
        <v>2010</v>
      </c>
      <c r="D17" s="114">
        <v>264.8</v>
      </c>
      <c r="E17" s="114">
        <v>56.6</v>
      </c>
      <c r="F17" s="114">
        <v>162.1</v>
      </c>
      <c r="G17" s="114">
        <v>61.9</v>
      </c>
      <c r="H17" s="114">
        <v>31.5</v>
      </c>
      <c r="I17" s="114">
        <v>230.4</v>
      </c>
      <c r="J17" s="114">
        <v>79.3</v>
      </c>
      <c r="K17" s="114">
        <v>215.9</v>
      </c>
      <c r="L17" s="114">
        <v>35.200000000000003</v>
      </c>
      <c r="M17" s="114">
        <v>23.2</v>
      </c>
    </row>
    <row r="18" spans="1:13" ht="13.5" customHeight="1">
      <c r="A18" s="26"/>
      <c r="B18" s="27">
        <v>24</v>
      </c>
      <c r="C18" s="28">
        <v>2012</v>
      </c>
      <c r="D18" s="114">
        <v>275.2</v>
      </c>
      <c r="E18" s="114">
        <v>57.9</v>
      </c>
      <c r="F18" s="114">
        <v>172.4</v>
      </c>
      <c r="G18" s="114">
        <v>65.3</v>
      </c>
      <c r="H18" s="114">
        <v>37.1</v>
      </c>
      <c r="I18" s="114">
        <v>237.8</v>
      </c>
      <c r="J18" s="114">
        <v>80.400000000000006</v>
      </c>
      <c r="K18" s="114">
        <v>219.6</v>
      </c>
      <c r="L18" s="114">
        <v>37.1</v>
      </c>
      <c r="M18" s="114">
        <v>25</v>
      </c>
    </row>
    <row r="19" spans="1:13" ht="13.5" customHeight="1">
      <c r="A19" s="26"/>
      <c r="B19" s="33">
        <v>26</v>
      </c>
      <c r="C19" s="26">
        <v>2014</v>
      </c>
      <c r="D19" s="114">
        <v>279.3</v>
      </c>
      <c r="E19" s="114">
        <v>59.1</v>
      </c>
      <c r="F19" s="114">
        <v>182.9</v>
      </c>
      <c r="G19" s="114">
        <v>66.3</v>
      </c>
      <c r="H19" s="571">
        <v>40.9</v>
      </c>
      <c r="I19" s="571">
        <v>244.9</v>
      </c>
      <c r="J19" s="114">
        <v>81.8</v>
      </c>
      <c r="K19" s="114">
        <v>226.7</v>
      </c>
      <c r="L19" s="114">
        <v>38.1</v>
      </c>
      <c r="M19" s="114">
        <v>26.7</v>
      </c>
    </row>
    <row r="20" spans="1:13" ht="13.5" customHeight="1">
      <c r="A20" s="26"/>
      <c r="B20" s="33">
        <v>28</v>
      </c>
      <c r="C20" s="28">
        <v>2016</v>
      </c>
      <c r="D20" s="114">
        <v>286.2</v>
      </c>
      <c r="E20" s="114">
        <v>60.7</v>
      </c>
      <c r="F20" s="114">
        <v>190.7</v>
      </c>
      <c r="G20" s="114">
        <v>72.900000000000006</v>
      </c>
      <c r="H20" s="114">
        <v>46.8</v>
      </c>
      <c r="I20" s="114">
        <v>251.7</v>
      </c>
      <c r="J20" s="114">
        <v>82.4</v>
      </c>
      <c r="K20" s="114">
        <v>237.4</v>
      </c>
      <c r="L20" s="114">
        <v>40.4</v>
      </c>
      <c r="M20" s="114">
        <v>28.2</v>
      </c>
    </row>
    <row r="21" spans="1:13" ht="13.5" customHeight="1">
      <c r="A21" s="26"/>
      <c r="B21" s="33">
        <v>30</v>
      </c>
      <c r="C21" s="28">
        <v>2018</v>
      </c>
      <c r="D21" s="114">
        <v>301.5</v>
      </c>
      <c r="E21" s="114">
        <v>59</v>
      </c>
      <c r="F21" s="114">
        <v>202.5</v>
      </c>
      <c r="G21" s="114">
        <v>79.3</v>
      </c>
      <c r="H21" s="114">
        <v>47.9</v>
      </c>
      <c r="I21" s="114">
        <v>258.8</v>
      </c>
      <c r="J21" s="114">
        <v>83</v>
      </c>
      <c r="K21" s="114">
        <v>246.2</v>
      </c>
      <c r="L21" s="114">
        <v>41.9</v>
      </c>
      <c r="M21" s="114">
        <v>29.2</v>
      </c>
    </row>
    <row r="22" spans="1:13" ht="13.5" customHeight="1">
      <c r="A22" s="26" t="s">
        <v>7</v>
      </c>
      <c r="B22" s="27">
        <v>2</v>
      </c>
      <c r="C22" s="28">
        <v>2020</v>
      </c>
      <c r="D22" s="114">
        <v>314.10000000000002</v>
      </c>
      <c r="E22" s="114">
        <v>60.9</v>
      </c>
      <c r="F22" s="114">
        <v>212.9</v>
      </c>
      <c r="G22" s="114">
        <v>79.900000000000006</v>
      </c>
      <c r="H22" s="114">
        <v>50.7</v>
      </c>
      <c r="I22" s="114">
        <v>269.2</v>
      </c>
      <c r="J22" s="114">
        <v>85.2</v>
      </c>
      <c r="K22" s="114">
        <v>255.2</v>
      </c>
      <c r="L22" s="114">
        <v>44.1</v>
      </c>
      <c r="M22" s="114">
        <v>30.1</v>
      </c>
    </row>
    <row r="23" spans="1:13" ht="13.5" customHeight="1">
      <c r="A23" s="26"/>
      <c r="B23" s="27">
        <v>4</v>
      </c>
      <c r="C23" s="28">
        <v>2022</v>
      </c>
      <c r="D23" s="114">
        <v>327.2</v>
      </c>
      <c r="E23" s="114">
        <v>60.5</v>
      </c>
      <c r="F23" s="114">
        <v>220.5</v>
      </c>
      <c r="G23" s="114">
        <v>87.1</v>
      </c>
      <c r="H23" s="114">
        <v>50.8</v>
      </c>
      <c r="I23" s="114">
        <v>274.7</v>
      </c>
      <c r="J23" s="114">
        <v>84.2</v>
      </c>
      <c r="K23" s="114">
        <v>259.10000000000002</v>
      </c>
      <c r="L23" s="114">
        <v>48.3</v>
      </c>
      <c r="M23" s="114">
        <v>30.5</v>
      </c>
    </row>
    <row r="24" spans="1:13" ht="13.5" customHeight="1">
      <c r="A24" s="291"/>
      <c r="B24" s="291"/>
      <c r="C24" s="291"/>
      <c r="D24" s="572"/>
      <c r="E24" s="572"/>
      <c r="F24" s="572"/>
      <c r="G24" s="572"/>
      <c r="H24" s="572"/>
      <c r="I24" s="572"/>
      <c r="J24" s="572"/>
      <c r="K24" s="572"/>
      <c r="L24" s="572"/>
      <c r="M24" s="572"/>
    </row>
    <row r="25" spans="1:13" ht="13.5" customHeight="1"/>
    <row r="26" spans="1:13" ht="13.5" customHeight="1">
      <c r="A26" s="690" t="s">
        <v>1</v>
      </c>
      <c r="B26" s="691"/>
      <c r="C26" s="692"/>
      <c r="D26" s="583" t="s">
        <v>302</v>
      </c>
      <c r="E26" s="584"/>
      <c r="F26" s="584"/>
      <c r="G26" s="585"/>
    </row>
    <row r="27" spans="1:13" ht="13.5" customHeight="1">
      <c r="A27" s="693"/>
      <c r="B27" s="694"/>
      <c r="C27" s="695"/>
      <c r="D27" s="583" t="s">
        <v>12</v>
      </c>
      <c r="E27" s="585"/>
      <c r="F27" s="583" t="s">
        <v>23</v>
      </c>
      <c r="G27" s="585"/>
    </row>
    <row r="28" spans="1:13" ht="13.5" customHeight="1">
      <c r="A28" s="693"/>
      <c r="B28" s="694"/>
      <c r="C28" s="695"/>
      <c r="D28" s="678" t="s">
        <v>291</v>
      </c>
      <c r="E28" s="678" t="s">
        <v>303</v>
      </c>
      <c r="F28" s="678" t="s">
        <v>291</v>
      </c>
      <c r="G28" s="678" t="s">
        <v>303</v>
      </c>
    </row>
    <row r="29" spans="1:13" ht="13.5" customHeight="1">
      <c r="A29" s="693"/>
      <c r="B29" s="694"/>
      <c r="C29" s="695"/>
      <c r="D29" s="679"/>
      <c r="E29" s="679"/>
      <c r="F29" s="679"/>
      <c r="G29" s="679"/>
    </row>
    <row r="30" spans="1:13" ht="13.5" customHeight="1">
      <c r="A30" s="696"/>
      <c r="B30" s="697"/>
      <c r="C30" s="698"/>
      <c r="D30" s="679"/>
      <c r="E30" s="679"/>
      <c r="F30" s="679"/>
      <c r="G30" s="679"/>
    </row>
    <row r="31" spans="1:13" ht="13.5" customHeight="1">
      <c r="A31" s="613" t="s">
        <v>2</v>
      </c>
      <c r="B31" s="613"/>
      <c r="C31" s="111" t="s">
        <v>3</v>
      </c>
      <c r="D31" s="567" t="s">
        <v>4</v>
      </c>
      <c r="E31" s="567" t="s">
        <v>4</v>
      </c>
      <c r="F31" s="567" t="s">
        <v>4</v>
      </c>
      <c r="G31" s="567" t="s">
        <v>4</v>
      </c>
    </row>
    <row r="32" spans="1:13" ht="13.5" customHeight="1">
      <c r="A32" s="22" t="s">
        <v>6</v>
      </c>
      <c r="B32" s="23">
        <v>8</v>
      </c>
      <c r="C32" s="24">
        <v>1996</v>
      </c>
      <c r="D32" s="573">
        <v>561.9</v>
      </c>
      <c r="E32" s="573">
        <v>420.3</v>
      </c>
      <c r="F32" s="573">
        <v>433</v>
      </c>
      <c r="G32" s="573">
        <v>305.10000000000002</v>
      </c>
    </row>
    <row r="33" spans="1:14" ht="13.5" customHeight="1">
      <c r="A33" s="26"/>
      <c r="B33" s="27">
        <v>10</v>
      </c>
      <c r="C33" s="28">
        <v>1998</v>
      </c>
      <c r="D33" s="114">
        <v>618.9</v>
      </c>
      <c r="E33" s="114">
        <v>447.9</v>
      </c>
      <c r="F33" s="114">
        <v>470</v>
      </c>
      <c r="G33" s="114">
        <v>309.39999999999998</v>
      </c>
    </row>
    <row r="34" spans="1:14" ht="13.5" customHeight="1">
      <c r="A34" s="26"/>
      <c r="B34" s="27">
        <v>12</v>
      </c>
      <c r="C34" s="28">
        <v>2000</v>
      </c>
      <c r="D34" s="114">
        <v>683.7</v>
      </c>
      <c r="E34" s="114">
        <v>463.8</v>
      </c>
      <c r="F34" s="114">
        <v>515</v>
      </c>
      <c r="G34" s="114">
        <v>306.39999999999998</v>
      </c>
    </row>
    <row r="35" spans="1:14" ht="13.5" customHeight="1">
      <c r="A35" s="26"/>
      <c r="B35" s="27">
        <v>14</v>
      </c>
      <c r="C35" s="28">
        <v>2000</v>
      </c>
      <c r="D35" s="114">
        <v>742.3</v>
      </c>
      <c r="E35" s="114">
        <v>472.4</v>
      </c>
      <c r="F35" s="114">
        <v>552.4</v>
      </c>
      <c r="G35" s="114">
        <v>308.7</v>
      </c>
    </row>
    <row r="36" spans="1:14" ht="13.5" customHeight="1">
      <c r="A36" s="26"/>
      <c r="B36" s="27">
        <v>16</v>
      </c>
      <c r="C36" s="28">
        <v>2001</v>
      </c>
      <c r="D36" s="114">
        <v>791.9</v>
      </c>
      <c r="E36" s="114">
        <v>460.3</v>
      </c>
      <c r="F36" s="114">
        <v>595.4</v>
      </c>
      <c r="G36" s="114">
        <v>302.3</v>
      </c>
    </row>
    <row r="37" spans="1:14" ht="13.5" customHeight="1">
      <c r="A37" s="26"/>
      <c r="B37" s="27">
        <v>18</v>
      </c>
      <c r="C37" s="28">
        <v>2002</v>
      </c>
      <c r="D37" s="114">
        <v>855.8</v>
      </c>
      <c r="E37" s="114">
        <v>463.4</v>
      </c>
      <c r="F37" s="114">
        <v>635.5</v>
      </c>
      <c r="G37" s="114">
        <v>299.10000000000002</v>
      </c>
      <c r="H37" s="555"/>
      <c r="I37" s="555"/>
      <c r="J37" s="555"/>
      <c r="K37" s="555"/>
      <c r="L37" s="555"/>
      <c r="M37" s="555"/>
    </row>
    <row r="38" spans="1:14" ht="13.5" customHeight="1">
      <c r="A38" s="26"/>
      <c r="B38" s="27">
        <v>20</v>
      </c>
      <c r="C38" s="28">
        <v>2003</v>
      </c>
      <c r="D38" s="114">
        <v>918.2</v>
      </c>
      <c r="E38" s="114">
        <v>463.6</v>
      </c>
      <c r="F38" s="114">
        <v>687</v>
      </c>
      <c r="G38" s="114">
        <v>293.7</v>
      </c>
      <c r="H38" s="555"/>
      <c r="I38" s="555"/>
      <c r="J38" s="555"/>
      <c r="K38" s="555"/>
      <c r="L38" s="555"/>
      <c r="M38" s="555"/>
    </row>
    <row r="39" spans="1:14" ht="13.5" customHeight="1">
      <c r="A39" s="26"/>
      <c r="B39" s="27">
        <v>22</v>
      </c>
      <c r="C39" s="28">
        <v>2004</v>
      </c>
      <c r="D39" s="114">
        <v>980.5</v>
      </c>
      <c r="E39" s="114">
        <v>458</v>
      </c>
      <c r="F39" s="114">
        <v>744</v>
      </c>
      <c r="G39" s="114">
        <v>287.5</v>
      </c>
      <c r="H39" s="555"/>
      <c r="I39" s="555"/>
      <c r="J39" s="555"/>
      <c r="K39" s="555"/>
      <c r="L39" s="555"/>
      <c r="M39" s="555"/>
    </row>
    <row r="40" spans="1:14" ht="13.5" customHeight="1">
      <c r="A40" s="26"/>
      <c r="B40" s="27">
        <v>24</v>
      </c>
      <c r="C40" s="28">
        <v>2005</v>
      </c>
      <c r="D40" s="114">
        <v>1062.7</v>
      </c>
      <c r="E40" s="114">
        <v>459.7</v>
      </c>
      <c r="F40" s="114">
        <v>796.6</v>
      </c>
      <c r="G40" s="114">
        <v>280.60000000000002</v>
      </c>
      <c r="H40" s="555"/>
      <c r="I40" s="555"/>
      <c r="J40" s="555"/>
      <c r="K40" s="555"/>
      <c r="L40" s="555"/>
      <c r="M40" s="555"/>
    </row>
    <row r="41" spans="1:14" ht="13.5" customHeight="1">
      <c r="A41" s="26"/>
      <c r="B41" s="27">
        <v>26</v>
      </c>
      <c r="C41" s="28">
        <v>2006</v>
      </c>
      <c r="D41" s="114">
        <v>1132</v>
      </c>
      <c r="E41" s="114">
        <v>446.8</v>
      </c>
      <c r="F41" s="114">
        <v>855.2</v>
      </c>
      <c r="G41" s="114">
        <v>267.7</v>
      </c>
      <c r="H41" s="555"/>
      <c r="I41" s="555"/>
      <c r="J41" s="555"/>
      <c r="K41" s="555"/>
      <c r="L41" s="555"/>
      <c r="M41" s="555"/>
    </row>
    <row r="42" spans="1:14" ht="13.5" customHeight="1">
      <c r="A42" s="26"/>
      <c r="B42" s="27">
        <v>28</v>
      </c>
      <c r="C42" s="28">
        <v>2007</v>
      </c>
      <c r="D42" s="114">
        <v>1207.5</v>
      </c>
      <c r="E42" s="114">
        <v>446.1</v>
      </c>
      <c r="F42" s="114">
        <v>905.5</v>
      </c>
      <c r="G42" s="114">
        <v>254.6</v>
      </c>
      <c r="H42" s="555"/>
      <c r="I42" s="555"/>
      <c r="J42" s="555"/>
      <c r="K42" s="555"/>
      <c r="L42" s="555"/>
      <c r="M42" s="555"/>
    </row>
    <row r="43" spans="1:14" ht="13.5" customHeight="1">
      <c r="A43" s="26"/>
      <c r="B43" s="27">
        <v>30</v>
      </c>
      <c r="C43" s="28">
        <v>2008</v>
      </c>
      <c r="D43" s="114">
        <v>1289.5999999999999</v>
      </c>
      <c r="E43" s="114">
        <v>426.8</v>
      </c>
      <c r="F43" s="114">
        <v>963.8</v>
      </c>
      <c r="G43" s="114">
        <v>240.8</v>
      </c>
      <c r="H43" s="555"/>
      <c r="I43" s="555"/>
      <c r="J43" s="555"/>
      <c r="K43" s="555"/>
      <c r="L43" s="555"/>
      <c r="M43" s="555"/>
    </row>
    <row r="44" spans="1:14" s="568" customFormat="1" ht="13.5" customHeight="1">
      <c r="A44" s="26" t="s">
        <v>7</v>
      </c>
      <c r="B44" s="27">
        <v>2</v>
      </c>
      <c r="C44" s="28">
        <v>2017</v>
      </c>
      <c r="D44" s="114">
        <v>1353.4</v>
      </c>
      <c r="E44" s="114">
        <v>402</v>
      </c>
      <c r="F44" s="114">
        <v>1015.4</v>
      </c>
      <c r="G44" s="114">
        <v>225.6</v>
      </c>
      <c r="H44" s="555"/>
      <c r="I44" s="555"/>
      <c r="J44" s="555"/>
      <c r="K44" s="555"/>
      <c r="L44" s="555"/>
      <c r="M44" s="555"/>
    </row>
    <row r="45" spans="1:14" s="568" customFormat="1" ht="13.5" customHeight="1">
      <c r="A45" s="29"/>
      <c r="B45" s="30">
        <v>4</v>
      </c>
      <c r="C45" s="31">
        <v>2020</v>
      </c>
      <c r="D45" s="574">
        <v>1410.9</v>
      </c>
      <c r="E45" s="574">
        <v>372.5</v>
      </c>
      <c r="F45" s="574">
        <v>1049.8</v>
      </c>
      <c r="G45" s="574">
        <v>203.5</v>
      </c>
      <c r="H45" s="555"/>
      <c r="I45" s="555"/>
      <c r="J45" s="555"/>
      <c r="K45" s="555"/>
      <c r="L45" s="555"/>
      <c r="M45" s="555"/>
    </row>
    <row r="46" spans="1:14" s="568" customFormat="1" ht="13.5" customHeight="1">
      <c r="A46" s="16"/>
      <c r="B46" s="33"/>
      <c r="C46" s="33"/>
      <c r="D46" s="555"/>
      <c r="E46" s="555"/>
      <c r="F46" s="555"/>
      <c r="G46" s="555"/>
      <c r="H46" s="555"/>
      <c r="I46" s="555"/>
      <c r="J46" s="555"/>
      <c r="K46" s="555"/>
      <c r="L46" s="555"/>
      <c r="M46" s="555"/>
      <c r="N46" s="17"/>
    </row>
    <row r="47" spans="1:14" ht="13.5" customHeight="1">
      <c r="A47" s="16" t="s">
        <v>296</v>
      </c>
    </row>
    <row r="48" spans="1:14" ht="13.5" customHeight="1">
      <c r="A48" s="16" t="s">
        <v>297</v>
      </c>
    </row>
    <row r="49" spans="1:1" ht="13.5" customHeight="1">
      <c r="A49" s="16" t="s">
        <v>298</v>
      </c>
    </row>
    <row r="50" spans="1:1" ht="13.5" customHeight="1">
      <c r="A50" s="16" t="s">
        <v>299</v>
      </c>
    </row>
    <row r="51" spans="1:1" ht="13.5" customHeight="1"/>
    <row r="52" spans="1:1" ht="13.5" customHeight="1"/>
    <row r="53" spans="1:1" ht="13.5" customHeight="1"/>
    <row r="54" spans="1:1" ht="13.5" customHeight="1"/>
    <row r="55" spans="1:1" ht="13.5" customHeight="1"/>
    <row r="56" spans="1:1" ht="13.5" customHeight="1"/>
    <row r="57" spans="1:1" ht="13.5" customHeight="1"/>
    <row r="58" spans="1:1" ht="13.5" customHeight="1"/>
    <row r="59" spans="1:1" ht="13.5" customHeight="1"/>
    <row r="60" spans="1:1" ht="13.5" customHeight="1"/>
    <row r="61" spans="1:1" ht="13.5" customHeight="1"/>
    <row r="62" spans="1:1" ht="13.5" customHeight="1"/>
    <row r="63" spans="1:1" ht="13.5" customHeight="1"/>
    <row r="64" spans="1:1" ht="13.5" customHeight="1"/>
    <row r="65" ht="13.5" customHeight="1"/>
    <row r="66" ht="13.5" customHeight="1"/>
    <row r="67" ht="13.5" customHeight="1"/>
  </sheetData>
  <mergeCells count="22">
    <mergeCell ref="G28:G30"/>
    <mergeCell ref="A31:B31"/>
    <mergeCell ref="K6:K8"/>
    <mergeCell ref="L6:L8"/>
    <mergeCell ref="A9:B9"/>
    <mergeCell ref="A26:C30"/>
    <mergeCell ref="D26:G26"/>
    <mergeCell ref="D27:E27"/>
    <mergeCell ref="F27:G27"/>
    <mergeCell ref="D28:D30"/>
    <mergeCell ref="E28:E30"/>
    <mergeCell ref="F28:F30"/>
    <mergeCell ref="A4:C8"/>
    <mergeCell ref="D4:M4"/>
    <mergeCell ref="D5:H5"/>
    <mergeCell ref="I5:M5"/>
    <mergeCell ref="J6:J8"/>
    <mergeCell ref="D6:D8"/>
    <mergeCell ref="E6:E8"/>
    <mergeCell ref="F6:F8"/>
    <mergeCell ref="G6:G8"/>
    <mergeCell ref="I6:I8"/>
  </mergeCells>
  <phoneticPr fontId="3"/>
  <printOptions horizontalCentered="1"/>
  <pageMargins left="0.65" right="0.28000000000000003" top="0.98425196850393704" bottom="0.39370078740157483" header="0.51181102362204722" footer="0.51181102362204722"/>
  <pageSetup paperSize="9" scale="7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120" zoomScaleNormal="90" zoomScaleSheetLayoutView="120" workbookViewId="0">
      <pane ySplit="6" topLeftCell="A7" activePane="bottomLeft" state="frozen"/>
      <selection pane="bottomLeft"/>
    </sheetView>
  </sheetViews>
  <sheetFormatPr defaultColWidth="9" defaultRowHeight="13"/>
  <cols>
    <col min="1" max="2" width="4.90625" style="16" customWidth="1"/>
    <col min="3" max="3" width="9" style="16" customWidth="1"/>
    <col min="4" max="5" width="9" style="12" customWidth="1"/>
    <col min="6" max="6" width="9.90625" style="16" customWidth="1"/>
    <col min="7" max="11" width="9" style="16" customWidth="1"/>
    <col min="12" max="16384" width="9" style="16"/>
  </cols>
  <sheetData>
    <row r="1" spans="1:11" ht="21.75" customHeight="1">
      <c r="A1" s="1" t="s">
        <v>250</v>
      </c>
      <c r="B1" s="97"/>
      <c r="C1" s="97"/>
      <c r="D1" s="9"/>
      <c r="E1" s="9"/>
      <c r="F1" s="97"/>
      <c r="G1" s="97"/>
      <c r="H1" s="97"/>
      <c r="I1" s="97"/>
      <c r="J1" s="97"/>
      <c r="K1" s="97"/>
    </row>
    <row r="2" spans="1:11" ht="18" customHeight="1">
      <c r="A2" s="10" t="s">
        <v>304</v>
      </c>
      <c r="K2" s="96" t="s">
        <v>11</v>
      </c>
    </row>
    <row r="4" spans="1:11">
      <c r="A4" s="602" t="s">
        <v>1</v>
      </c>
      <c r="B4" s="602"/>
      <c r="C4" s="602"/>
      <c r="D4" s="701" t="s">
        <v>12</v>
      </c>
      <c r="E4" s="701" t="s">
        <v>23</v>
      </c>
      <c r="F4" s="103" t="s">
        <v>24</v>
      </c>
    </row>
    <row r="5" spans="1:11">
      <c r="A5" s="602"/>
      <c r="B5" s="602"/>
      <c r="C5" s="602"/>
      <c r="D5" s="702"/>
      <c r="E5" s="702"/>
      <c r="F5" s="106" t="s">
        <v>305</v>
      </c>
    </row>
    <row r="6" spans="1:11">
      <c r="A6" s="602" t="s">
        <v>2</v>
      </c>
      <c r="B6" s="602"/>
      <c r="C6" s="101" t="s">
        <v>3</v>
      </c>
      <c r="D6" s="107" t="s">
        <v>18</v>
      </c>
      <c r="E6" s="107" t="s">
        <v>18</v>
      </c>
      <c r="F6" s="107"/>
    </row>
    <row r="7" spans="1:11">
      <c r="A7" s="22" t="s">
        <v>6</v>
      </c>
      <c r="B7" s="23">
        <v>2</v>
      </c>
      <c r="C7" s="24">
        <v>1990</v>
      </c>
      <c r="D7" s="575">
        <v>183.86683738796415</v>
      </c>
      <c r="E7" s="575">
        <v>166.71170041501159</v>
      </c>
      <c r="F7" s="576">
        <v>110.2903017186236</v>
      </c>
    </row>
    <row r="8" spans="1:11">
      <c r="A8" s="26"/>
      <c r="B8" s="27">
        <v>5</v>
      </c>
      <c r="C8" s="28">
        <v>1993</v>
      </c>
      <c r="D8" s="577">
        <v>224.57956015523934</v>
      </c>
      <c r="E8" s="577">
        <v>195.00152075429412</v>
      </c>
      <c r="F8" s="99">
        <v>115.16810704169541</v>
      </c>
    </row>
    <row r="9" spans="1:11">
      <c r="A9" s="26"/>
      <c r="B9" s="27">
        <v>8</v>
      </c>
      <c r="C9" s="28">
        <v>1996</v>
      </c>
      <c r="D9" s="577">
        <v>258.7012987012987</v>
      </c>
      <c r="E9" s="577">
        <v>226.07997838851412</v>
      </c>
      <c r="F9" s="99">
        <v>114.42910625934573</v>
      </c>
    </row>
    <row r="10" spans="1:11">
      <c r="A10" s="26"/>
      <c r="B10" s="27">
        <v>11</v>
      </c>
      <c r="C10" s="28">
        <v>1999</v>
      </c>
      <c r="D10" s="577">
        <v>278</v>
      </c>
      <c r="E10" s="577">
        <v>242</v>
      </c>
      <c r="F10" s="99">
        <v>114.87603305785123</v>
      </c>
    </row>
    <row r="11" spans="1:11">
      <c r="A11" s="26"/>
      <c r="B11" s="27">
        <v>14</v>
      </c>
      <c r="C11" s="28">
        <v>2002</v>
      </c>
      <c r="D11" s="577">
        <v>283</v>
      </c>
      <c r="E11" s="577">
        <v>243</v>
      </c>
      <c r="F11" s="99">
        <v>116.46090534979423</v>
      </c>
    </row>
    <row r="12" spans="1:11">
      <c r="A12" s="26"/>
      <c r="B12" s="27">
        <v>17</v>
      </c>
      <c r="C12" s="28">
        <v>2005</v>
      </c>
      <c r="D12" s="577">
        <v>297</v>
      </c>
      <c r="E12" s="577">
        <v>259</v>
      </c>
      <c r="F12" s="99">
        <v>114.67181467181466</v>
      </c>
    </row>
    <row r="13" spans="1:11">
      <c r="A13" s="26"/>
      <c r="B13" s="27">
        <v>20</v>
      </c>
      <c r="C13" s="28">
        <v>2008</v>
      </c>
      <c r="D13" s="577">
        <v>314</v>
      </c>
      <c r="E13" s="577">
        <v>273</v>
      </c>
      <c r="F13" s="99">
        <v>115.01831501831501</v>
      </c>
    </row>
    <row r="14" spans="1:11">
      <c r="A14" s="26"/>
      <c r="B14" s="27">
        <v>23</v>
      </c>
      <c r="C14" s="28">
        <v>2011</v>
      </c>
      <c r="D14" s="577">
        <v>344</v>
      </c>
      <c r="E14" s="577">
        <v>302</v>
      </c>
      <c r="F14" s="99">
        <v>113.90728476821192</v>
      </c>
    </row>
    <row r="15" spans="1:11">
      <c r="A15" s="26"/>
      <c r="B15" s="27">
        <v>26</v>
      </c>
      <c r="C15" s="28">
        <v>2014</v>
      </c>
      <c r="D15" s="577">
        <v>365.6</v>
      </c>
      <c r="E15" s="577">
        <v>321.10000000000002</v>
      </c>
      <c r="F15" s="99">
        <f t="shared" ref="F15:F21" si="0">D15/E15*100</f>
        <v>113.85861102460294</v>
      </c>
      <c r="I15" s="25"/>
    </row>
    <row r="16" spans="1:11">
      <c r="A16" s="26"/>
      <c r="B16" s="27">
        <v>27</v>
      </c>
      <c r="C16" s="28">
        <v>2015</v>
      </c>
      <c r="D16" s="577">
        <v>379</v>
      </c>
      <c r="E16" s="577">
        <v>333</v>
      </c>
      <c r="F16" s="99">
        <f t="shared" si="0"/>
        <v>113.81381381381381</v>
      </c>
    </row>
    <row r="17" spans="1:6">
      <c r="A17" s="26"/>
      <c r="B17" s="27">
        <v>28</v>
      </c>
      <c r="C17" s="28">
        <v>2016</v>
      </c>
      <c r="D17" s="577">
        <v>375</v>
      </c>
      <c r="E17" s="577">
        <v>332</v>
      </c>
      <c r="F17" s="99">
        <f t="shared" si="0"/>
        <v>112.95180722891567</v>
      </c>
    </row>
    <row r="18" spans="1:6">
      <c r="A18" s="26"/>
      <c r="B18" s="27">
        <v>29</v>
      </c>
      <c r="C18" s="28">
        <v>2017</v>
      </c>
      <c r="D18" s="577">
        <v>382.1</v>
      </c>
      <c r="E18" s="577">
        <v>339.9</v>
      </c>
      <c r="F18" s="99">
        <f t="shared" si="0"/>
        <v>112.41541629891145</v>
      </c>
    </row>
    <row r="19" spans="1:6">
      <c r="A19" s="26"/>
      <c r="B19" s="27">
        <v>30</v>
      </c>
      <c r="C19" s="28">
        <v>2018</v>
      </c>
      <c r="D19" s="577">
        <v>385</v>
      </c>
      <c r="E19" s="577">
        <v>343</v>
      </c>
      <c r="F19" s="99">
        <f t="shared" si="0"/>
        <v>112.24489795918366</v>
      </c>
    </row>
    <row r="20" spans="1:6">
      <c r="A20" s="26" t="s">
        <v>7</v>
      </c>
      <c r="B20" s="27">
        <v>1</v>
      </c>
      <c r="C20" s="28">
        <v>2019</v>
      </c>
      <c r="D20" s="577">
        <v>397</v>
      </c>
      <c r="E20" s="577">
        <v>352</v>
      </c>
      <c r="F20" s="99">
        <f t="shared" si="0"/>
        <v>112.78409090909092</v>
      </c>
    </row>
    <row r="21" spans="1:6">
      <c r="A21" s="26"/>
      <c r="B21" s="27">
        <v>2</v>
      </c>
      <c r="C21" s="28">
        <v>2020</v>
      </c>
      <c r="D21" s="577">
        <v>386.8</v>
      </c>
      <c r="E21" s="577">
        <v>340.6</v>
      </c>
      <c r="F21" s="99">
        <f t="shared" si="0"/>
        <v>113.56429829712272</v>
      </c>
    </row>
    <row r="22" spans="1:6">
      <c r="A22" s="26"/>
      <c r="B22" s="27">
        <v>3</v>
      </c>
      <c r="C22" s="28">
        <v>2021</v>
      </c>
      <c r="D22" s="577">
        <v>401.4</v>
      </c>
      <c r="E22" s="577">
        <v>358.8</v>
      </c>
      <c r="F22" s="99">
        <f>D22/E22*100</f>
        <v>111.87290969899664</v>
      </c>
    </row>
    <row r="23" spans="1:6">
      <c r="A23" s="26"/>
      <c r="B23" s="27">
        <v>4</v>
      </c>
      <c r="C23" s="28">
        <v>2022</v>
      </c>
      <c r="D23" s="577">
        <v>413.1</v>
      </c>
      <c r="E23" s="577">
        <v>373.7</v>
      </c>
      <c r="F23" s="99">
        <f>D23/E23*100</f>
        <v>110.54321648381055</v>
      </c>
    </row>
    <row r="24" spans="1:6">
      <c r="A24" s="216"/>
      <c r="B24" s="216"/>
      <c r="C24" s="216"/>
      <c r="D24" s="20"/>
      <c r="E24" s="20"/>
      <c r="F24" s="216"/>
    </row>
    <row r="25" spans="1:6">
      <c r="A25" s="16" t="s">
        <v>306</v>
      </c>
    </row>
    <row r="26" spans="1:6">
      <c r="A26" s="16" t="s">
        <v>307</v>
      </c>
    </row>
  </sheetData>
  <mergeCells count="4">
    <mergeCell ref="A4:C5"/>
    <mergeCell ref="D4:D5"/>
    <mergeCell ref="E4:E5"/>
    <mergeCell ref="A6:B6"/>
  </mergeCells>
  <phoneticPr fontId="3"/>
  <printOptions horizontalCentered="1"/>
  <pageMargins left="0.78740157480314965" right="0.78740157480314965" top="0.98425196850393704" bottom="0.74803149606299213" header="0.31496062992125984" footer="0.31496062992125984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="120" zoomScaleNormal="90" zoomScaleSheetLayoutView="120" workbookViewId="0">
      <pane ySplit="6" topLeftCell="A7" activePane="bottomLeft" state="frozen"/>
      <selection pane="bottomLeft"/>
    </sheetView>
  </sheetViews>
  <sheetFormatPr defaultColWidth="9" defaultRowHeight="13"/>
  <cols>
    <col min="1" max="2" width="4.90625" style="39" customWidth="1"/>
    <col min="3" max="3" width="9" style="39" customWidth="1"/>
    <col min="4" max="4" width="13.26953125" style="161" customWidth="1"/>
    <col min="5" max="5" width="9" style="162" customWidth="1"/>
    <col min="6" max="6" width="13.26953125" style="161" customWidth="1"/>
    <col min="7" max="7" width="9" style="162" customWidth="1"/>
    <col min="8" max="10" width="9" style="39" customWidth="1"/>
    <col min="11" max="16384" width="9" style="39"/>
  </cols>
  <sheetData>
    <row r="1" spans="1:10" ht="21.75" customHeight="1">
      <c r="A1" s="36" t="s">
        <v>47</v>
      </c>
      <c r="B1" s="37"/>
      <c r="C1" s="37"/>
      <c r="D1" s="159"/>
      <c r="E1" s="160"/>
      <c r="F1" s="159"/>
      <c r="G1" s="160"/>
      <c r="H1" s="37"/>
      <c r="I1" s="37"/>
      <c r="J1" s="37"/>
    </row>
    <row r="2" spans="1:10" ht="18" customHeight="1">
      <c r="A2" s="40" t="s">
        <v>60</v>
      </c>
      <c r="J2" s="42" t="s">
        <v>11</v>
      </c>
    </row>
    <row r="3" spans="1:10" ht="13.5" customHeight="1"/>
    <row r="4" spans="1:10">
      <c r="A4" s="581" t="s">
        <v>1</v>
      </c>
      <c r="B4" s="581"/>
      <c r="C4" s="581"/>
      <c r="D4" s="582" t="s">
        <v>12</v>
      </c>
      <c r="E4" s="582"/>
      <c r="F4" s="582" t="s">
        <v>13</v>
      </c>
      <c r="G4" s="582"/>
    </row>
    <row r="5" spans="1:10">
      <c r="A5" s="581"/>
      <c r="B5" s="581"/>
      <c r="C5" s="581"/>
      <c r="D5" s="164" t="s">
        <v>61</v>
      </c>
      <c r="E5" s="165" t="s">
        <v>22</v>
      </c>
      <c r="F5" s="164" t="s">
        <v>61</v>
      </c>
      <c r="G5" s="165" t="s">
        <v>22</v>
      </c>
    </row>
    <row r="6" spans="1:10">
      <c r="A6" s="581" t="s">
        <v>2</v>
      </c>
      <c r="B6" s="581"/>
      <c r="C6" s="108" t="s">
        <v>3</v>
      </c>
      <c r="D6" s="166" t="s">
        <v>17</v>
      </c>
      <c r="E6" s="167" t="s">
        <v>9</v>
      </c>
      <c r="F6" s="166" t="s">
        <v>17</v>
      </c>
      <c r="G6" s="167" t="s">
        <v>9</v>
      </c>
    </row>
    <row r="7" spans="1:10">
      <c r="A7" s="44" t="s">
        <v>6</v>
      </c>
      <c r="B7" s="85">
        <v>1</v>
      </c>
      <c r="C7" s="74">
        <v>1989</v>
      </c>
      <c r="D7" s="179">
        <v>56128</v>
      </c>
      <c r="E7" s="87">
        <v>5.7681798481165458</v>
      </c>
      <c r="F7" s="180">
        <v>10208251</v>
      </c>
      <c r="G7" s="87">
        <v>20.254788279970001</v>
      </c>
      <c r="I7" s="181"/>
      <c r="J7" s="182"/>
    </row>
    <row r="8" spans="1:10">
      <c r="A8" s="44"/>
      <c r="B8" s="85">
        <v>2</v>
      </c>
      <c r="C8" s="74">
        <v>1990</v>
      </c>
      <c r="D8" s="179">
        <v>61546</v>
      </c>
      <c r="E8" s="87">
        <v>9.6529361459521112</v>
      </c>
      <c r="F8" s="180">
        <v>12204147</v>
      </c>
      <c r="G8" s="87">
        <v>19.551791976901825</v>
      </c>
      <c r="I8" s="181"/>
      <c r="J8" s="182"/>
    </row>
    <row r="9" spans="1:10">
      <c r="A9" s="44"/>
      <c r="B9" s="85">
        <v>3</v>
      </c>
      <c r="C9" s="74">
        <v>1991</v>
      </c>
      <c r="D9" s="179">
        <v>71477</v>
      </c>
      <c r="E9" s="87">
        <v>16.135898352451818</v>
      </c>
      <c r="F9" s="180">
        <v>12164941</v>
      </c>
      <c r="G9" s="87">
        <v>-0.32125145657455789</v>
      </c>
      <c r="I9" s="181"/>
      <c r="J9" s="182"/>
    </row>
    <row r="10" spans="1:10">
      <c r="A10" s="44"/>
      <c r="B10" s="85">
        <v>4</v>
      </c>
      <c r="C10" s="74">
        <v>1992</v>
      </c>
      <c r="D10" s="179">
        <v>81422</v>
      </c>
      <c r="E10" s="87">
        <v>13.913566601843954</v>
      </c>
      <c r="F10" s="180">
        <v>14149313</v>
      </c>
      <c r="G10" s="87">
        <v>16.312220503165605</v>
      </c>
      <c r="I10" s="181"/>
      <c r="J10" s="182"/>
    </row>
    <row r="11" spans="1:10">
      <c r="A11" s="44"/>
      <c r="B11" s="85">
        <v>5</v>
      </c>
      <c r="C11" s="74">
        <v>1993</v>
      </c>
      <c r="D11" s="179">
        <v>79864.933000000005</v>
      </c>
      <c r="E11" s="87">
        <v>-1.9123418732038004</v>
      </c>
      <c r="F11" s="180">
        <v>15125122</v>
      </c>
      <c r="G11" s="87">
        <v>6.8965115126084129</v>
      </c>
      <c r="I11" s="181"/>
      <c r="J11" s="182"/>
    </row>
    <row r="12" spans="1:10">
      <c r="A12" s="44"/>
      <c r="B12" s="85">
        <v>6</v>
      </c>
      <c r="C12" s="74">
        <v>1994</v>
      </c>
      <c r="D12" s="179">
        <v>72431.430999999997</v>
      </c>
      <c r="E12" s="87">
        <v>-9.3075918563658036</v>
      </c>
      <c r="F12" s="180">
        <v>14684001</v>
      </c>
      <c r="G12" s="87">
        <v>-2.9164789546821481</v>
      </c>
      <c r="I12" s="181"/>
      <c r="J12" s="182"/>
    </row>
    <row r="13" spans="1:10">
      <c r="A13" s="44"/>
      <c r="B13" s="85">
        <v>7</v>
      </c>
      <c r="C13" s="74">
        <v>1995</v>
      </c>
      <c r="D13" s="179">
        <v>77031.841</v>
      </c>
      <c r="E13" s="87">
        <v>6.3514001262794295</v>
      </c>
      <c r="F13" s="180">
        <v>15448997</v>
      </c>
      <c r="G13" s="87">
        <v>5.2097245158182659</v>
      </c>
      <c r="I13" s="181"/>
      <c r="J13" s="182"/>
    </row>
    <row r="14" spans="1:10">
      <c r="A14" s="44"/>
      <c r="B14" s="85">
        <v>8</v>
      </c>
      <c r="C14" s="74">
        <v>1996</v>
      </c>
      <c r="D14" s="179">
        <v>94642</v>
      </c>
      <c r="E14" s="87">
        <v>22.860882943197481</v>
      </c>
      <c r="F14" s="180">
        <v>15166544</v>
      </c>
      <c r="G14" s="87">
        <v>-1.8282934484355167</v>
      </c>
      <c r="I14" s="181"/>
      <c r="J14" s="182"/>
    </row>
    <row r="15" spans="1:10">
      <c r="A15" s="44"/>
      <c r="B15" s="85">
        <v>9</v>
      </c>
      <c r="C15" s="74">
        <v>1997</v>
      </c>
      <c r="D15" s="179">
        <v>79750</v>
      </c>
      <c r="E15" s="87">
        <v>-15.735085902664778</v>
      </c>
      <c r="F15" s="180">
        <v>15275914</v>
      </c>
      <c r="G15" s="87">
        <v>0.72112671153033148</v>
      </c>
      <c r="I15" s="181"/>
      <c r="J15" s="182"/>
    </row>
    <row r="16" spans="1:10">
      <c r="A16" s="44"/>
      <c r="B16" s="85">
        <v>10</v>
      </c>
      <c r="C16" s="74">
        <v>1998</v>
      </c>
      <c r="D16" s="179">
        <v>110056</v>
      </c>
      <c r="E16" s="87">
        <v>38.001253918495308</v>
      </c>
      <c r="F16" s="180">
        <v>28966568</v>
      </c>
      <c r="G16" s="87">
        <v>89.622486746128573</v>
      </c>
      <c r="I16" s="181"/>
      <c r="J16" s="182"/>
    </row>
    <row r="17" spans="1:10">
      <c r="A17" s="44"/>
      <c r="B17" s="85">
        <v>11</v>
      </c>
      <c r="C17" s="74">
        <v>1999</v>
      </c>
      <c r="D17" s="179">
        <v>73640.907000000007</v>
      </c>
      <c r="E17" s="87">
        <v>-33.087785309297075</v>
      </c>
      <c r="F17" s="180">
        <v>18777572</v>
      </c>
      <c r="G17" s="87">
        <v>-35.17501969857112</v>
      </c>
      <c r="I17" s="181"/>
      <c r="J17" s="182"/>
    </row>
    <row r="18" spans="1:10">
      <c r="A18" s="44"/>
      <c r="B18" s="85">
        <v>12</v>
      </c>
      <c r="C18" s="74">
        <v>2000</v>
      </c>
      <c r="D18" s="179">
        <v>84893</v>
      </c>
      <c r="E18" s="87">
        <v>15.27967736736322</v>
      </c>
      <c r="F18" s="183">
        <v>19633486</v>
      </c>
      <c r="G18" s="87">
        <v>4.5581718445813948</v>
      </c>
      <c r="I18" s="181"/>
      <c r="J18" s="182"/>
    </row>
    <row r="19" spans="1:10">
      <c r="A19" s="44"/>
      <c r="B19" s="85">
        <v>13</v>
      </c>
      <c r="C19" s="74">
        <v>2001</v>
      </c>
      <c r="D19" s="179">
        <v>79499</v>
      </c>
      <c r="E19" s="87">
        <v>-6.3538807675544433</v>
      </c>
      <c r="F19" s="180">
        <v>13225842</v>
      </c>
      <c r="G19" s="87">
        <v>-32.636303099714425</v>
      </c>
      <c r="I19" s="181"/>
      <c r="J19" s="182"/>
    </row>
    <row r="20" spans="1:10">
      <c r="A20" s="44"/>
      <c r="B20" s="85">
        <v>14</v>
      </c>
      <c r="C20" s="74">
        <v>2002</v>
      </c>
      <c r="D20" s="179">
        <v>76964</v>
      </c>
      <c r="E20" s="87">
        <v>-3.1887193549604405</v>
      </c>
      <c r="F20" s="180">
        <v>14042696</v>
      </c>
      <c r="G20" s="87">
        <v>6.1761965703204282</v>
      </c>
      <c r="I20" s="181"/>
      <c r="J20" s="182"/>
    </row>
    <row r="21" spans="1:10">
      <c r="A21" s="44"/>
      <c r="B21" s="85">
        <v>15</v>
      </c>
      <c r="C21" s="74">
        <v>2003</v>
      </c>
      <c r="D21" s="179">
        <v>80591</v>
      </c>
      <c r="E21" s="87">
        <v>4.7125929005768938</v>
      </c>
      <c r="F21" s="180">
        <v>15196461</v>
      </c>
      <c r="G21" s="87">
        <v>8.2161217475618713</v>
      </c>
      <c r="I21" s="181"/>
      <c r="J21" s="182"/>
    </row>
    <row r="22" spans="1:10">
      <c r="A22" s="44"/>
      <c r="B22" s="85">
        <v>16</v>
      </c>
      <c r="C22" s="74">
        <v>2004</v>
      </c>
      <c r="D22" s="179">
        <v>88476</v>
      </c>
      <c r="E22" s="87">
        <v>9.7839709148664298</v>
      </c>
      <c r="F22" s="183">
        <v>13162929</v>
      </c>
      <c r="G22" s="87">
        <v>-13.381615627480627</v>
      </c>
      <c r="I22" s="181"/>
      <c r="J22" s="182"/>
    </row>
    <row r="23" spans="1:10">
      <c r="A23" s="44"/>
      <c r="B23" s="85">
        <v>17</v>
      </c>
      <c r="C23" s="74">
        <v>2005</v>
      </c>
      <c r="D23" s="179">
        <v>93248</v>
      </c>
      <c r="E23" s="87">
        <v>5.3935530539355341</v>
      </c>
      <c r="F23" s="180">
        <v>12980235</v>
      </c>
      <c r="G23" s="184">
        <v>-1.3879433673158985</v>
      </c>
      <c r="I23" s="181"/>
      <c r="J23" s="182"/>
    </row>
    <row r="24" spans="1:10">
      <c r="A24" s="44"/>
      <c r="B24" s="85">
        <v>18</v>
      </c>
      <c r="C24" s="74">
        <v>2006</v>
      </c>
      <c r="D24" s="179">
        <v>77369</v>
      </c>
      <c r="E24" s="87">
        <v>-17.028783459162668</v>
      </c>
      <c r="F24" s="180">
        <v>13659133</v>
      </c>
      <c r="G24" s="184">
        <v>5.2302442906465103</v>
      </c>
      <c r="I24" s="181"/>
      <c r="J24" s="182"/>
    </row>
    <row r="25" spans="1:10">
      <c r="A25" s="44"/>
      <c r="B25" s="85">
        <v>19</v>
      </c>
      <c r="C25" s="74">
        <v>2007</v>
      </c>
      <c r="D25" s="179">
        <v>72425</v>
      </c>
      <c r="E25" s="87">
        <v>-6.3901562641368059</v>
      </c>
      <c r="F25" s="180">
        <v>13027325</v>
      </c>
      <c r="G25" s="184">
        <v>-4.6255351639082676</v>
      </c>
      <c r="I25" s="181"/>
      <c r="J25" s="182"/>
    </row>
    <row r="26" spans="1:10">
      <c r="A26" s="44"/>
      <c r="B26" s="85">
        <v>20</v>
      </c>
      <c r="C26" s="74">
        <v>2008</v>
      </c>
      <c r="D26" s="179">
        <v>114166</v>
      </c>
      <c r="E26" s="87">
        <v>57.633413876423873</v>
      </c>
      <c r="F26" s="180">
        <v>19581113</v>
      </c>
      <c r="G26" s="184">
        <v>50.308010278395614</v>
      </c>
      <c r="I26" s="181"/>
      <c r="J26" s="182"/>
    </row>
    <row r="27" spans="1:10">
      <c r="A27" s="44"/>
      <c r="B27" s="85">
        <v>21</v>
      </c>
      <c r="C27" s="74">
        <v>2009</v>
      </c>
      <c r="D27" s="179">
        <v>99376</v>
      </c>
      <c r="E27" s="87">
        <v>-12.954820174132408</v>
      </c>
      <c r="F27" s="180">
        <v>16625178</v>
      </c>
      <c r="G27" s="184">
        <v>-15.095847718155753</v>
      </c>
      <c r="I27" s="181"/>
      <c r="J27" s="182"/>
    </row>
    <row r="28" spans="1:10">
      <c r="A28" s="44"/>
      <c r="B28" s="85">
        <v>22</v>
      </c>
      <c r="C28" s="74">
        <v>2010</v>
      </c>
      <c r="D28" s="179">
        <v>74694</v>
      </c>
      <c r="E28" s="87">
        <v>-24.836982772500406</v>
      </c>
      <c r="F28" s="180">
        <v>14172296</v>
      </c>
      <c r="G28" s="184">
        <v>-14.75401947576141</v>
      </c>
      <c r="I28" s="181"/>
      <c r="J28" s="182"/>
    </row>
    <row r="29" spans="1:10">
      <c r="A29" s="44"/>
      <c r="B29" s="85">
        <v>23</v>
      </c>
      <c r="C29" s="74">
        <v>2011</v>
      </c>
      <c r="D29" s="179">
        <v>62503</v>
      </c>
      <c r="E29" s="87">
        <v>-16.321257396845795</v>
      </c>
      <c r="F29" s="180">
        <v>11553307</v>
      </c>
      <c r="G29" s="184">
        <v>-18.479638020543746</v>
      </c>
      <c r="I29" s="181"/>
      <c r="J29" s="182"/>
    </row>
    <row r="30" spans="1:10">
      <c r="A30" s="44"/>
      <c r="B30" s="85">
        <v>24</v>
      </c>
      <c r="C30" s="74">
        <v>2012</v>
      </c>
      <c r="D30" s="179">
        <v>46252</v>
      </c>
      <c r="E30" s="87">
        <v>-26</v>
      </c>
      <c r="F30" s="180">
        <v>9751836</v>
      </c>
      <c r="G30" s="184">
        <v>-15.6</v>
      </c>
      <c r="I30" s="181"/>
      <c r="J30" s="182"/>
    </row>
    <row r="31" spans="1:10">
      <c r="A31" s="44"/>
      <c r="B31" s="85">
        <v>25</v>
      </c>
      <c r="C31" s="74">
        <v>2013</v>
      </c>
      <c r="D31" s="179">
        <v>50599</v>
      </c>
      <c r="E31" s="87">
        <v>9.4</v>
      </c>
      <c r="F31" s="180">
        <v>9306831</v>
      </c>
      <c r="G31" s="184">
        <v>-4.5999999999999996</v>
      </c>
      <c r="I31" s="181"/>
      <c r="J31" s="182"/>
    </row>
    <row r="32" spans="1:10">
      <c r="A32" s="44"/>
      <c r="B32" s="85">
        <v>26</v>
      </c>
      <c r="C32" s="74">
        <v>2014</v>
      </c>
      <c r="D32" s="185">
        <v>39631</v>
      </c>
      <c r="E32" s="87">
        <v>-21.67</v>
      </c>
      <c r="F32" s="180">
        <v>8939404</v>
      </c>
      <c r="G32" s="184">
        <v>-3.94</v>
      </c>
      <c r="I32" s="181"/>
      <c r="J32" s="182"/>
    </row>
    <row r="33" spans="1:10">
      <c r="A33" s="44"/>
      <c r="B33" s="85">
        <v>27</v>
      </c>
      <c r="C33" s="74">
        <v>2015</v>
      </c>
      <c r="D33" s="186">
        <v>43854</v>
      </c>
      <c r="E33" s="87">
        <f>(D33-D32)/D32*100</f>
        <v>10.655799752718831</v>
      </c>
      <c r="F33" s="187">
        <v>8967054</v>
      </c>
      <c r="G33" s="184">
        <f>(F33-F32)/F32*100</f>
        <v>0.30930473664687269</v>
      </c>
      <c r="I33" s="181"/>
      <c r="J33" s="182"/>
    </row>
    <row r="34" spans="1:10">
      <c r="A34" s="44"/>
      <c r="B34" s="85">
        <v>28</v>
      </c>
      <c r="C34" s="45">
        <v>2016</v>
      </c>
      <c r="D34" s="179">
        <v>38834</v>
      </c>
      <c r="E34" s="87">
        <f>(D34-D33)/D33*100</f>
        <v>-11.447074383180555</v>
      </c>
      <c r="F34" s="187">
        <v>8534785</v>
      </c>
      <c r="G34" s="184">
        <f>(F34-F33)/F33*100</f>
        <v>-4.820635629048291</v>
      </c>
      <c r="H34" s="49"/>
      <c r="I34" s="181"/>
      <c r="J34" s="182"/>
    </row>
    <row r="35" spans="1:10">
      <c r="A35" s="44"/>
      <c r="B35" s="85">
        <v>29</v>
      </c>
      <c r="C35" s="74">
        <v>2017</v>
      </c>
      <c r="D35" s="186">
        <v>45421</v>
      </c>
      <c r="E35" s="87">
        <f>(D35-D34)/D34*100</f>
        <v>16.961940567543905</v>
      </c>
      <c r="F35" s="187">
        <v>8051386</v>
      </c>
      <c r="G35" s="184">
        <f>(F35-F34)/F34*100</f>
        <v>-5.663868509868732</v>
      </c>
      <c r="H35" s="49"/>
      <c r="I35" s="181"/>
      <c r="J35" s="182"/>
    </row>
    <row r="36" spans="1:10">
      <c r="A36" s="44"/>
      <c r="B36" s="85">
        <v>30</v>
      </c>
      <c r="C36" s="74">
        <v>2018</v>
      </c>
      <c r="D36" s="186">
        <v>47127</v>
      </c>
      <c r="E36" s="87">
        <f t="shared" ref="E36:E38" si="0">(D36-D35)/D35*100</f>
        <v>3.7559719072675635</v>
      </c>
      <c r="F36" s="187">
        <v>8072811</v>
      </c>
      <c r="G36" s="184">
        <f t="shared" ref="G36:G38" si="1">(F36-F35)/F35*100</f>
        <v>0.26610325228476189</v>
      </c>
      <c r="H36" s="49"/>
      <c r="I36" s="181"/>
      <c r="J36" s="182"/>
    </row>
    <row r="37" spans="1:10">
      <c r="A37" s="134" t="s">
        <v>7</v>
      </c>
      <c r="B37" s="85">
        <v>1</v>
      </c>
      <c r="C37" s="74">
        <v>2019</v>
      </c>
      <c r="D37" s="186">
        <v>40461</v>
      </c>
      <c r="E37" s="87">
        <f t="shared" si="0"/>
        <v>-14.144757782163092</v>
      </c>
      <c r="F37" s="187">
        <v>8938970</v>
      </c>
      <c r="G37" s="184">
        <f t="shared" si="1"/>
        <v>10.729335791460992</v>
      </c>
      <c r="H37" s="49"/>
      <c r="I37" s="181"/>
      <c r="J37" s="182"/>
    </row>
    <row r="38" spans="1:10">
      <c r="A38" s="134"/>
      <c r="B38" s="85">
        <v>2</v>
      </c>
      <c r="C38" s="74">
        <v>2020</v>
      </c>
      <c r="D38" s="186">
        <v>195613</v>
      </c>
      <c r="E38" s="87">
        <f t="shared" si="0"/>
        <v>383.46061639603568</v>
      </c>
      <c r="F38" s="187">
        <v>35123354</v>
      </c>
      <c r="G38" s="184">
        <f t="shared" si="1"/>
        <v>292.92394985104545</v>
      </c>
      <c r="H38" s="49"/>
      <c r="I38" s="181"/>
      <c r="J38" s="182"/>
    </row>
    <row r="39" spans="1:10">
      <c r="A39" s="134"/>
      <c r="B39" s="85">
        <v>3</v>
      </c>
      <c r="C39" s="74">
        <v>2021</v>
      </c>
      <c r="D39" s="186">
        <v>22829.948</v>
      </c>
      <c r="E39" s="87">
        <f>(D39-D38)/D38*100</f>
        <v>-88.32902312218512</v>
      </c>
      <c r="F39" s="187">
        <v>7721985</v>
      </c>
      <c r="G39" s="184">
        <f>(F39-F38)/F38*100</f>
        <v>-78.014670808488276</v>
      </c>
      <c r="H39" s="49"/>
      <c r="I39" s="181"/>
      <c r="J39" s="182"/>
    </row>
    <row r="40" spans="1:10">
      <c r="A40" s="134"/>
      <c r="B40" s="85">
        <v>4</v>
      </c>
      <c r="C40" s="74">
        <v>2022</v>
      </c>
      <c r="D40" s="186">
        <v>20700</v>
      </c>
      <c r="E40" s="87">
        <f t="shared" ref="E40:E41" si="2">(D40-D39)/D39*100</f>
        <v>-9.329622651790535</v>
      </c>
      <c r="F40" s="187">
        <v>8212285</v>
      </c>
      <c r="G40" s="184">
        <f t="shared" ref="G40:G41" si="3">(F40-F39)/F39*100</f>
        <v>6.3494036831203378</v>
      </c>
      <c r="H40" s="49"/>
      <c r="I40" s="181"/>
      <c r="J40" s="182"/>
    </row>
    <row r="41" spans="1:10">
      <c r="A41" s="153"/>
      <c r="B41" s="120">
        <v>5</v>
      </c>
      <c r="C41" s="121">
        <v>2023</v>
      </c>
      <c r="D41" s="188">
        <v>33534</v>
      </c>
      <c r="E41" s="87">
        <f t="shared" si="2"/>
        <v>62</v>
      </c>
      <c r="F41" s="189">
        <v>9998343</v>
      </c>
      <c r="G41" s="184">
        <f t="shared" si="3"/>
        <v>21.748611988015515</v>
      </c>
      <c r="H41" s="49"/>
      <c r="I41" s="181"/>
      <c r="J41" s="182"/>
    </row>
    <row r="42" spans="1:10">
      <c r="A42" s="131"/>
      <c r="B42" s="131"/>
      <c r="C42" s="131"/>
      <c r="D42" s="176"/>
      <c r="E42" s="175"/>
      <c r="F42" s="176"/>
      <c r="G42" s="175"/>
    </row>
    <row r="43" spans="1:10">
      <c r="A43" s="59" t="s">
        <v>59</v>
      </c>
      <c r="D43" s="178"/>
      <c r="F43" s="178"/>
    </row>
  </sheetData>
  <mergeCells count="4">
    <mergeCell ref="A4:C5"/>
    <mergeCell ref="D4:E4"/>
    <mergeCell ref="F4:G4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zoomScale="120" zoomScaleNormal="90" zoomScaleSheetLayoutView="120" workbookViewId="0">
      <pane ySplit="5" topLeftCell="A6" activePane="bottomLeft" state="frozen"/>
      <selection pane="bottomLeft"/>
    </sheetView>
  </sheetViews>
  <sheetFormatPr defaultColWidth="9" defaultRowHeight="13"/>
  <cols>
    <col min="1" max="2" width="4.90625" style="16" customWidth="1"/>
    <col min="3" max="11" width="9" style="16" customWidth="1"/>
    <col min="12" max="16384" width="9" style="16"/>
  </cols>
  <sheetData>
    <row r="1" spans="1:11" ht="21.75" customHeight="1">
      <c r="A1" s="1" t="s">
        <v>62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8" customHeight="1">
      <c r="A2" s="10" t="s">
        <v>63</v>
      </c>
      <c r="B2" s="11"/>
      <c r="C2" s="11"/>
      <c r="K2" s="96" t="s">
        <v>11</v>
      </c>
    </row>
    <row r="3" spans="1:11">
      <c r="A3" s="11"/>
      <c r="B3" s="11"/>
      <c r="C3" s="11"/>
    </row>
    <row r="4" spans="1:11">
      <c r="A4" s="583" t="s">
        <v>1</v>
      </c>
      <c r="B4" s="584"/>
      <c r="C4" s="585"/>
      <c r="D4" s="191" t="s">
        <v>64</v>
      </c>
      <c r="E4" s="191" t="s">
        <v>65</v>
      </c>
      <c r="F4" s="191" t="s">
        <v>66</v>
      </c>
      <c r="G4" s="191" t="s">
        <v>67</v>
      </c>
      <c r="H4" s="191" t="s">
        <v>68</v>
      </c>
      <c r="I4" s="191" t="s">
        <v>69</v>
      </c>
      <c r="J4" s="34"/>
      <c r="K4" s="25"/>
    </row>
    <row r="5" spans="1:11">
      <c r="A5" s="583" t="s">
        <v>2</v>
      </c>
      <c r="B5" s="585"/>
      <c r="C5" s="101" t="s">
        <v>3</v>
      </c>
      <c r="D5" s="107" t="s">
        <v>70</v>
      </c>
      <c r="E5" s="107" t="s">
        <v>70</v>
      </c>
      <c r="F5" s="107" t="s">
        <v>70</v>
      </c>
      <c r="G5" s="107" t="s">
        <v>70</v>
      </c>
      <c r="H5" s="107" t="s">
        <v>70</v>
      </c>
      <c r="I5" s="107" t="s">
        <v>70</v>
      </c>
      <c r="J5" s="192"/>
      <c r="K5" s="193"/>
    </row>
    <row r="6" spans="1:11">
      <c r="A6" s="13" t="s">
        <v>6</v>
      </c>
      <c r="B6" s="81">
        <v>1</v>
      </c>
      <c r="C6" s="67">
        <v>1989</v>
      </c>
      <c r="D6" s="194">
        <v>8617</v>
      </c>
      <c r="E6" s="194">
        <v>664</v>
      </c>
      <c r="F6" s="88">
        <v>248</v>
      </c>
      <c r="G6" s="194">
        <v>496</v>
      </c>
      <c r="H6" s="194">
        <v>398</v>
      </c>
      <c r="I6" s="195">
        <f t="shared" ref="I6:I30" si="0">SUM(D6:H6)</f>
        <v>10423</v>
      </c>
      <c r="J6" s="90"/>
      <c r="K6" s="196"/>
    </row>
    <row r="7" spans="1:11">
      <c r="A7" s="13"/>
      <c r="B7" s="81">
        <v>2</v>
      </c>
      <c r="C7" s="67">
        <v>1990</v>
      </c>
      <c r="D7" s="194">
        <v>8324</v>
      </c>
      <c r="E7" s="194">
        <v>656</v>
      </c>
      <c r="F7" s="197"/>
      <c r="G7" s="194">
        <v>423</v>
      </c>
      <c r="H7" s="194">
        <v>392</v>
      </c>
      <c r="I7" s="195">
        <f t="shared" si="0"/>
        <v>9795</v>
      </c>
      <c r="J7" s="198"/>
      <c r="K7" s="196"/>
    </row>
    <row r="8" spans="1:11">
      <c r="A8" s="13"/>
      <c r="B8" s="199">
        <v>3</v>
      </c>
      <c r="C8" s="67">
        <v>1991</v>
      </c>
      <c r="D8" s="195">
        <v>8314</v>
      </c>
      <c r="E8" s="195">
        <v>645</v>
      </c>
      <c r="F8" s="200"/>
      <c r="G8" s="195">
        <v>474</v>
      </c>
      <c r="H8" s="195">
        <v>382</v>
      </c>
      <c r="I8" s="195">
        <f t="shared" si="0"/>
        <v>9815</v>
      </c>
      <c r="J8" s="201"/>
      <c r="K8" s="202"/>
    </row>
    <row r="9" spans="1:11">
      <c r="A9" s="13"/>
      <c r="B9" s="199">
        <v>4</v>
      </c>
      <c r="C9" s="67">
        <v>1992</v>
      </c>
      <c r="D9" s="195">
        <v>8184</v>
      </c>
      <c r="E9" s="195">
        <v>618</v>
      </c>
      <c r="F9" s="200"/>
      <c r="G9" s="195">
        <v>446</v>
      </c>
      <c r="H9" s="195">
        <v>357</v>
      </c>
      <c r="I9" s="195">
        <f t="shared" si="0"/>
        <v>9605</v>
      </c>
      <c r="J9" s="201"/>
      <c r="K9" s="202"/>
    </row>
    <row r="10" spans="1:11">
      <c r="A10" s="13"/>
      <c r="B10" s="199">
        <v>5</v>
      </c>
      <c r="C10" s="67">
        <v>1993</v>
      </c>
      <c r="D10" s="195">
        <v>8024</v>
      </c>
      <c r="E10" s="195">
        <v>603</v>
      </c>
      <c r="F10" s="200"/>
      <c r="G10" s="195">
        <v>416</v>
      </c>
      <c r="H10" s="195">
        <v>360</v>
      </c>
      <c r="I10" s="195">
        <f t="shared" si="0"/>
        <v>9403</v>
      </c>
      <c r="J10" s="201"/>
      <c r="K10" s="202"/>
    </row>
    <row r="11" spans="1:11">
      <c r="A11" s="13"/>
      <c r="B11" s="199">
        <v>6</v>
      </c>
      <c r="C11" s="67">
        <v>1994</v>
      </c>
      <c r="D11" s="195">
        <v>7983</v>
      </c>
      <c r="E11" s="195">
        <v>608</v>
      </c>
      <c r="F11" s="200"/>
      <c r="G11" s="195">
        <v>411</v>
      </c>
      <c r="H11" s="195">
        <v>347</v>
      </c>
      <c r="I11" s="195">
        <f t="shared" si="0"/>
        <v>9349</v>
      </c>
      <c r="J11" s="201"/>
      <c r="K11" s="202"/>
    </row>
    <row r="12" spans="1:11">
      <c r="A12" s="13"/>
      <c r="B12" s="199">
        <v>7</v>
      </c>
      <c r="C12" s="67">
        <v>1995</v>
      </c>
      <c r="D12" s="195">
        <v>8029</v>
      </c>
      <c r="E12" s="195">
        <v>607</v>
      </c>
      <c r="F12" s="200"/>
      <c r="G12" s="195">
        <v>396</v>
      </c>
      <c r="H12" s="195">
        <v>349</v>
      </c>
      <c r="I12" s="195">
        <f t="shared" si="0"/>
        <v>9381</v>
      </c>
      <c r="J12" s="201"/>
      <c r="K12" s="202"/>
    </row>
    <row r="13" spans="1:11">
      <c r="A13" s="13"/>
      <c r="B13" s="199">
        <v>8</v>
      </c>
      <c r="C13" s="67">
        <v>1996</v>
      </c>
      <c r="D13" s="203">
        <v>7926</v>
      </c>
      <c r="E13" s="203">
        <v>567</v>
      </c>
      <c r="F13" s="200"/>
      <c r="G13" s="203">
        <v>374</v>
      </c>
      <c r="H13" s="203">
        <v>329</v>
      </c>
      <c r="I13" s="195">
        <f t="shared" si="0"/>
        <v>9196</v>
      </c>
      <c r="J13" s="201"/>
      <c r="K13" s="204"/>
    </row>
    <row r="14" spans="1:11">
      <c r="A14" s="13"/>
      <c r="B14" s="199">
        <v>9</v>
      </c>
      <c r="C14" s="67">
        <v>1997</v>
      </c>
      <c r="D14" s="203">
        <v>7458</v>
      </c>
      <c r="E14" s="203">
        <v>541</v>
      </c>
      <c r="F14" s="200"/>
      <c r="G14" s="203">
        <v>340</v>
      </c>
      <c r="H14" s="203">
        <v>308</v>
      </c>
      <c r="I14" s="195">
        <f t="shared" si="0"/>
        <v>8647</v>
      </c>
      <c r="J14" s="201"/>
      <c r="K14" s="204"/>
    </row>
    <row r="15" spans="1:11">
      <c r="A15" s="13"/>
      <c r="B15" s="199">
        <v>10</v>
      </c>
      <c r="C15" s="67">
        <v>1998</v>
      </c>
      <c r="D15" s="203">
        <v>7272</v>
      </c>
      <c r="E15" s="203">
        <v>531</v>
      </c>
      <c r="F15" s="200"/>
      <c r="G15" s="203">
        <v>307</v>
      </c>
      <c r="H15" s="203">
        <v>301</v>
      </c>
      <c r="I15" s="195">
        <f t="shared" si="0"/>
        <v>8411</v>
      </c>
      <c r="J15" s="201"/>
      <c r="K15" s="204"/>
    </row>
    <row r="16" spans="1:11">
      <c r="A16" s="13"/>
      <c r="B16" s="199">
        <v>11</v>
      </c>
      <c r="C16" s="67">
        <v>1999</v>
      </c>
      <c r="D16" s="203">
        <v>7084</v>
      </c>
      <c r="E16" s="203">
        <v>508</v>
      </c>
      <c r="F16" s="200"/>
      <c r="G16" s="203">
        <v>273</v>
      </c>
      <c r="H16" s="203">
        <v>287</v>
      </c>
      <c r="I16" s="195">
        <f t="shared" si="0"/>
        <v>8152</v>
      </c>
      <c r="J16" s="201"/>
      <c r="K16" s="204"/>
    </row>
    <row r="17" spans="1:11">
      <c r="A17" s="13"/>
      <c r="B17" s="199">
        <v>12</v>
      </c>
      <c r="C17" s="67">
        <v>2000</v>
      </c>
      <c r="D17" s="203">
        <v>6931</v>
      </c>
      <c r="E17" s="203">
        <v>502</v>
      </c>
      <c r="F17" s="200"/>
      <c r="G17" s="203">
        <v>258</v>
      </c>
      <c r="H17" s="203">
        <v>277</v>
      </c>
      <c r="I17" s="195">
        <f t="shared" si="0"/>
        <v>7968</v>
      </c>
      <c r="J17" s="201"/>
      <c r="K17" s="204"/>
    </row>
    <row r="18" spans="1:11">
      <c r="A18" s="13"/>
      <c r="B18" s="199">
        <v>13</v>
      </c>
      <c r="C18" s="67">
        <v>2001</v>
      </c>
      <c r="D18" s="205">
        <v>6711</v>
      </c>
      <c r="E18" s="205">
        <v>499</v>
      </c>
      <c r="F18" s="200"/>
      <c r="G18" s="205">
        <v>215</v>
      </c>
      <c r="H18" s="205">
        <v>267</v>
      </c>
      <c r="I18" s="195">
        <f t="shared" si="0"/>
        <v>7692</v>
      </c>
      <c r="J18" s="201"/>
      <c r="K18" s="206"/>
    </row>
    <row r="19" spans="1:11">
      <c r="A19" s="13"/>
      <c r="B19" s="199">
        <v>14</v>
      </c>
      <c r="C19" s="67">
        <v>2002</v>
      </c>
      <c r="D19" s="205">
        <v>6448</v>
      </c>
      <c r="E19" s="205">
        <v>463</v>
      </c>
      <c r="F19" s="200"/>
      <c r="G19" s="205">
        <v>200</v>
      </c>
      <c r="H19" s="205">
        <v>274</v>
      </c>
      <c r="I19" s="195">
        <f t="shared" si="0"/>
        <v>7385</v>
      </c>
      <c r="J19" s="201"/>
      <c r="K19" s="206"/>
    </row>
    <row r="20" spans="1:11">
      <c r="A20" s="13"/>
      <c r="B20" s="199">
        <v>15</v>
      </c>
      <c r="C20" s="67">
        <v>2003</v>
      </c>
      <c r="D20" s="205">
        <v>6393</v>
      </c>
      <c r="E20" s="205">
        <v>419</v>
      </c>
      <c r="F20" s="200"/>
      <c r="G20" s="205">
        <v>191</v>
      </c>
      <c r="H20" s="205">
        <v>258</v>
      </c>
      <c r="I20" s="195">
        <f t="shared" si="0"/>
        <v>7261</v>
      </c>
      <c r="J20" s="201"/>
      <c r="K20" s="206"/>
    </row>
    <row r="21" spans="1:11">
      <c r="A21" s="13"/>
      <c r="B21" s="199">
        <v>16</v>
      </c>
      <c r="C21" s="67">
        <v>2004</v>
      </c>
      <c r="D21" s="205">
        <v>6256</v>
      </c>
      <c r="E21" s="205">
        <v>400</v>
      </c>
      <c r="F21" s="200"/>
      <c r="G21" s="205">
        <v>164</v>
      </c>
      <c r="H21" s="205">
        <v>222</v>
      </c>
      <c r="I21" s="195">
        <f t="shared" si="0"/>
        <v>7042</v>
      </c>
      <c r="J21" s="201"/>
      <c r="K21" s="206"/>
    </row>
    <row r="22" spans="1:11">
      <c r="A22" s="13"/>
      <c r="B22" s="199">
        <v>17</v>
      </c>
      <c r="C22" s="67">
        <v>2005</v>
      </c>
      <c r="D22" s="205">
        <v>6127</v>
      </c>
      <c r="E22" s="205">
        <v>361</v>
      </c>
      <c r="F22" s="200"/>
      <c r="G22" s="205">
        <v>162</v>
      </c>
      <c r="H22" s="205">
        <v>192</v>
      </c>
      <c r="I22" s="195">
        <f t="shared" si="0"/>
        <v>6842</v>
      </c>
      <c r="J22" s="207"/>
      <c r="K22" s="206"/>
    </row>
    <row r="23" spans="1:11">
      <c r="A23" s="13"/>
      <c r="B23" s="199">
        <v>18</v>
      </c>
      <c r="C23" s="67">
        <v>2006</v>
      </c>
      <c r="D23" s="205">
        <v>6036</v>
      </c>
      <c r="E23" s="205">
        <v>358</v>
      </c>
      <c r="F23" s="200"/>
      <c r="G23" s="205">
        <v>141</v>
      </c>
      <c r="H23" s="205">
        <v>175</v>
      </c>
      <c r="I23" s="195">
        <f t="shared" si="0"/>
        <v>6710</v>
      </c>
      <c r="J23" s="207"/>
      <c r="K23" s="206"/>
    </row>
    <row r="24" spans="1:11">
      <c r="A24" s="13"/>
      <c r="B24" s="199">
        <v>19</v>
      </c>
      <c r="C24" s="67">
        <v>2007</v>
      </c>
      <c r="D24" s="205">
        <v>6167</v>
      </c>
      <c r="E24" s="205">
        <v>343</v>
      </c>
      <c r="F24" s="200"/>
      <c r="G24" s="205">
        <v>142</v>
      </c>
      <c r="H24" s="205">
        <v>161</v>
      </c>
      <c r="I24" s="195">
        <f t="shared" si="0"/>
        <v>6813</v>
      </c>
      <c r="J24" s="207"/>
      <c r="K24" s="206"/>
    </row>
    <row r="25" spans="1:11">
      <c r="A25" s="13"/>
      <c r="B25" s="199">
        <v>20</v>
      </c>
      <c r="C25" s="67">
        <v>2008</v>
      </c>
      <c r="D25" s="205">
        <v>6250</v>
      </c>
      <c r="E25" s="205">
        <v>347</v>
      </c>
      <c r="F25" s="200"/>
      <c r="G25" s="205">
        <v>127</v>
      </c>
      <c r="H25" s="205">
        <v>160</v>
      </c>
      <c r="I25" s="195">
        <f t="shared" si="0"/>
        <v>6884</v>
      </c>
      <c r="J25" s="207"/>
      <c r="K25" s="206"/>
    </row>
    <row r="26" spans="1:11">
      <c r="A26" s="13"/>
      <c r="B26" s="199">
        <v>21</v>
      </c>
      <c r="C26" s="67">
        <v>2009</v>
      </c>
      <c r="D26" s="205">
        <v>5970</v>
      </c>
      <c r="E26" s="205">
        <v>325</v>
      </c>
      <c r="F26" s="200"/>
      <c r="G26" s="205">
        <v>110</v>
      </c>
      <c r="H26" s="205">
        <v>147</v>
      </c>
      <c r="I26" s="195">
        <f t="shared" si="0"/>
        <v>6552</v>
      </c>
      <c r="J26" s="207"/>
      <c r="K26" s="206"/>
    </row>
    <row r="27" spans="1:11">
      <c r="A27" s="13"/>
      <c r="B27" s="199">
        <v>22</v>
      </c>
      <c r="C27" s="67">
        <v>2010</v>
      </c>
      <c r="D27" s="205">
        <v>5873</v>
      </c>
      <c r="E27" s="205">
        <v>301</v>
      </c>
      <c r="F27" s="200"/>
      <c r="G27" s="205">
        <v>93</v>
      </c>
      <c r="H27" s="205">
        <v>139</v>
      </c>
      <c r="I27" s="195">
        <f t="shared" si="0"/>
        <v>6406</v>
      </c>
      <c r="J27" s="207"/>
      <c r="K27" s="206"/>
    </row>
    <row r="28" spans="1:11">
      <c r="A28" s="13"/>
      <c r="B28" s="199">
        <v>23</v>
      </c>
      <c r="C28" s="67">
        <v>2011</v>
      </c>
      <c r="D28" s="205">
        <v>5875</v>
      </c>
      <c r="E28" s="205">
        <v>294</v>
      </c>
      <c r="F28" s="200"/>
      <c r="G28" s="205">
        <v>78</v>
      </c>
      <c r="H28" s="205">
        <v>140</v>
      </c>
      <c r="I28" s="195">
        <f t="shared" si="0"/>
        <v>6387</v>
      </c>
      <c r="J28" s="207"/>
      <c r="K28" s="206"/>
    </row>
    <row r="29" spans="1:11">
      <c r="A29" s="13"/>
      <c r="B29" s="199">
        <v>24</v>
      </c>
      <c r="C29" s="67">
        <v>2012</v>
      </c>
      <c r="D29" s="205">
        <v>5872</v>
      </c>
      <c r="E29" s="205">
        <v>284</v>
      </c>
      <c r="F29" s="200"/>
      <c r="G29" s="205">
        <v>72</v>
      </c>
      <c r="H29" s="205">
        <v>126</v>
      </c>
      <c r="I29" s="195">
        <f t="shared" si="0"/>
        <v>6354</v>
      </c>
      <c r="J29" s="207"/>
      <c r="K29" s="206"/>
    </row>
    <row r="30" spans="1:11">
      <c r="A30" s="13"/>
      <c r="B30" s="208">
        <v>25</v>
      </c>
      <c r="C30" s="13">
        <v>2013</v>
      </c>
      <c r="D30" s="209">
        <v>6247</v>
      </c>
      <c r="E30" s="209">
        <v>311</v>
      </c>
      <c r="F30" s="210"/>
      <c r="G30" s="209">
        <v>53</v>
      </c>
      <c r="H30" s="209">
        <v>96</v>
      </c>
      <c r="I30" s="98">
        <f t="shared" si="0"/>
        <v>6707</v>
      </c>
      <c r="J30" s="207"/>
      <c r="K30" s="206"/>
    </row>
    <row r="31" spans="1:11">
      <c r="A31" s="13"/>
      <c r="B31" s="208">
        <v>26</v>
      </c>
      <c r="C31" s="67">
        <v>2014</v>
      </c>
      <c r="D31" s="209">
        <v>5878</v>
      </c>
      <c r="E31" s="209">
        <v>261</v>
      </c>
      <c r="F31" s="210"/>
      <c r="G31" s="209">
        <v>56</v>
      </c>
      <c r="H31" s="209">
        <v>105</v>
      </c>
      <c r="I31" s="195">
        <f>SUM(D31:H31)</f>
        <v>6300</v>
      </c>
      <c r="J31" s="201"/>
      <c r="K31" s="206"/>
    </row>
    <row r="32" spans="1:11">
      <c r="A32" s="13"/>
      <c r="B32" s="208">
        <v>27</v>
      </c>
      <c r="C32" s="67">
        <v>2015</v>
      </c>
      <c r="D32" s="205">
        <v>5916</v>
      </c>
      <c r="E32" s="205">
        <v>264</v>
      </c>
      <c r="F32" s="200"/>
      <c r="G32" s="206">
        <v>56</v>
      </c>
      <c r="H32" s="205">
        <v>121</v>
      </c>
      <c r="I32" s="195">
        <f>SUM(D32:H32)</f>
        <v>6357</v>
      </c>
      <c r="J32" s="207"/>
      <c r="K32" s="206"/>
    </row>
    <row r="33" spans="1:11">
      <c r="A33" s="13"/>
      <c r="B33" s="199">
        <v>28</v>
      </c>
      <c r="C33" s="67">
        <v>2016</v>
      </c>
      <c r="D33" s="205">
        <v>5810</v>
      </c>
      <c r="E33" s="205">
        <v>245</v>
      </c>
      <c r="F33" s="200"/>
      <c r="G33" s="205">
        <v>55</v>
      </c>
      <c r="H33" s="205">
        <v>117</v>
      </c>
      <c r="I33" s="195">
        <f>SUM(D33:H33)</f>
        <v>6227</v>
      </c>
      <c r="J33" s="207"/>
      <c r="K33" s="206"/>
    </row>
    <row r="34" spans="1:11">
      <c r="A34" s="13"/>
      <c r="B34" s="199">
        <v>29</v>
      </c>
      <c r="C34" s="67">
        <v>2017</v>
      </c>
      <c r="D34" s="205">
        <v>5868</v>
      </c>
      <c r="E34" s="205">
        <v>239</v>
      </c>
      <c r="F34" s="200"/>
      <c r="G34" s="205">
        <v>75</v>
      </c>
      <c r="H34" s="205">
        <v>115</v>
      </c>
      <c r="I34" s="195">
        <f t="shared" ref="I34:I37" si="1">SUM(D34:H34)</f>
        <v>6297</v>
      </c>
      <c r="J34" s="207"/>
      <c r="K34" s="206"/>
    </row>
    <row r="35" spans="1:11">
      <c r="A35" s="13"/>
      <c r="B35" s="199">
        <v>30</v>
      </c>
      <c r="C35" s="67">
        <v>2018</v>
      </c>
      <c r="D35" s="205">
        <v>5743</v>
      </c>
      <c r="E35" s="205">
        <v>235</v>
      </c>
      <c r="F35" s="200"/>
      <c r="G35" s="89" t="s">
        <v>71</v>
      </c>
      <c r="H35" s="205">
        <v>99</v>
      </c>
      <c r="I35" s="195">
        <f t="shared" si="1"/>
        <v>6077</v>
      </c>
      <c r="J35" s="207"/>
      <c r="K35" s="206"/>
    </row>
    <row r="36" spans="1:11">
      <c r="A36" s="13" t="s">
        <v>15</v>
      </c>
      <c r="B36" s="199">
        <v>1</v>
      </c>
      <c r="C36" s="67">
        <v>2019</v>
      </c>
      <c r="D36" s="205">
        <v>5614</v>
      </c>
      <c r="E36" s="205">
        <v>210</v>
      </c>
      <c r="F36" s="200"/>
      <c r="G36" s="211"/>
      <c r="H36" s="205">
        <v>94</v>
      </c>
      <c r="I36" s="195">
        <f t="shared" si="1"/>
        <v>5918</v>
      </c>
      <c r="J36" s="207"/>
      <c r="K36" s="206"/>
    </row>
    <row r="37" spans="1:11">
      <c r="A37" s="13"/>
      <c r="B37" s="81">
        <v>2</v>
      </c>
      <c r="C37" s="67">
        <v>2020</v>
      </c>
      <c r="D37" s="205">
        <v>4266</v>
      </c>
      <c r="E37" s="205">
        <v>167</v>
      </c>
      <c r="F37" s="200"/>
      <c r="G37" s="211"/>
      <c r="H37" s="205">
        <v>73</v>
      </c>
      <c r="I37" s="195">
        <f t="shared" si="1"/>
        <v>4506</v>
      </c>
      <c r="J37" s="207"/>
      <c r="K37" s="206"/>
    </row>
    <row r="38" spans="1:11">
      <c r="A38" s="13"/>
      <c r="B38" s="81">
        <v>3</v>
      </c>
      <c r="C38" s="67">
        <v>2021</v>
      </c>
      <c r="D38" s="205">
        <v>4260</v>
      </c>
      <c r="E38" s="205">
        <v>176</v>
      </c>
      <c r="F38" s="200"/>
      <c r="G38" s="211"/>
      <c r="H38" s="205">
        <v>66</v>
      </c>
      <c r="I38" s="195">
        <f>SUM(D38:H38)</f>
        <v>4502</v>
      </c>
      <c r="J38" s="207"/>
      <c r="K38" s="206"/>
    </row>
    <row r="39" spans="1:11">
      <c r="A39" s="15"/>
      <c r="B39" s="83">
        <v>4</v>
      </c>
      <c r="C39" s="91">
        <v>2022</v>
      </c>
      <c r="D39" s="212">
        <v>4638</v>
      </c>
      <c r="E39" s="212">
        <v>139</v>
      </c>
      <c r="F39" s="213"/>
      <c r="G39" s="214"/>
      <c r="H39" s="212">
        <v>64</v>
      </c>
      <c r="I39" s="195">
        <f>SUM(D39:H39)</f>
        <v>4841</v>
      </c>
      <c r="J39" s="207"/>
      <c r="K39" s="206"/>
    </row>
    <row r="40" spans="1:11">
      <c r="A40" s="215"/>
      <c r="B40" s="216"/>
      <c r="E40" s="25"/>
      <c r="F40" s="25"/>
      <c r="G40" s="25"/>
      <c r="H40" s="25"/>
      <c r="I40" s="217"/>
    </row>
    <row r="41" spans="1:11">
      <c r="A41" s="16" t="s">
        <v>72</v>
      </c>
    </row>
    <row r="42" spans="1:11">
      <c r="B42" s="16" t="s">
        <v>73</v>
      </c>
    </row>
    <row r="43" spans="1:11">
      <c r="B43" s="16" t="s">
        <v>74</v>
      </c>
    </row>
    <row r="44" spans="1:11">
      <c r="A44" s="16" t="s">
        <v>75</v>
      </c>
    </row>
    <row r="45" spans="1:11">
      <c r="A45" s="25" t="s">
        <v>76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1">
      <c r="A46" s="25"/>
      <c r="B46" s="66"/>
      <c r="D46" s="25"/>
      <c r="E46" s="25"/>
      <c r="F46" s="25"/>
      <c r="G46" s="25"/>
      <c r="H46" s="25"/>
      <c r="I46" s="25"/>
      <c r="J46" s="25"/>
      <c r="K46" s="25"/>
    </row>
    <row r="47" spans="1:11">
      <c r="B47" s="12"/>
    </row>
  </sheetData>
  <mergeCells count="2">
    <mergeCell ref="A4:C4"/>
    <mergeCell ref="A5:B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BreakPreview" zoomScale="120" zoomScaleNormal="120" zoomScaleSheetLayoutView="120" workbookViewId="0">
      <pane ySplit="6" topLeftCell="A7" activePane="bottomLeft" state="frozen"/>
      <selection pane="bottomLeft"/>
    </sheetView>
  </sheetViews>
  <sheetFormatPr defaultColWidth="9" defaultRowHeight="13"/>
  <cols>
    <col min="1" max="2" width="4.90625" style="11" customWidth="1"/>
    <col min="3" max="3" width="9" style="11" customWidth="1"/>
    <col min="4" max="12" width="9" style="113" customWidth="1"/>
    <col min="13" max="16384" width="9" style="11"/>
  </cols>
  <sheetData>
    <row r="1" spans="1:12" ht="21.75" customHeight="1">
      <c r="A1" s="1" t="s">
        <v>62</v>
      </c>
      <c r="B1" s="8"/>
      <c r="C1" s="8"/>
      <c r="D1" s="218"/>
      <c r="E1" s="218"/>
      <c r="F1" s="218"/>
      <c r="G1" s="218"/>
      <c r="H1" s="218"/>
      <c r="I1" s="218"/>
      <c r="J1" s="218"/>
      <c r="K1" s="218"/>
      <c r="L1" s="218"/>
    </row>
    <row r="2" spans="1:12" ht="18" customHeight="1">
      <c r="A2" s="10" t="s">
        <v>77</v>
      </c>
      <c r="L2" s="219" t="s">
        <v>11</v>
      </c>
    </row>
    <row r="4" spans="1:12">
      <c r="A4" s="586" t="s">
        <v>1</v>
      </c>
      <c r="B4" s="587"/>
      <c r="C4" s="588"/>
      <c r="D4" s="592" t="s">
        <v>78</v>
      </c>
      <c r="E4" s="593"/>
      <c r="F4" s="594"/>
      <c r="G4" s="592" t="s">
        <v>79</v>
      </c>
      <c r="H4" s="593"/>
      <c r="I4" s="594"/>
      <c r="J4" s="592" t="s">
        <v>80</v>
      </c>
      <c r="K4" s="593"/>
      <c r="L4" s="594"/>
    </row>
    <row r="5" spans="1:12">
      <c r="A5" s="589"/>
      <c r="B5" s="590"/>
      <c r="C5" s="591"/>
      <c r="D5" s="220" t="s">
        <v>81</v>
      </c>
      <c r="E5" s="220" t="s">
        <v>82</v>
      </c>
      <c r="F5" s="221" t="s">
        <v>83</v>
      </c>
      <c r="G5" s="220" t="s">
        <v>81</v>
      </c>
      <c r="H5" s="220" t="s">
        <v>82</v>
      </c>
      <c r="I5" s="221" t="s">
        <v>83</v>
      </c>
      <c r="J5" s="220" t="s">
        <v>81</v>
      </c>
      <c r="K5" s="220" t="s">
        <v>82</v>
      </c>
      <c r="L5" s="221" t="s">
        <v>83</v>
      </c>
    </row>
    <row r="6" spans="1:12">
      <c r="A6" s="583" t="s">
        <v>2</v>
      </c>
      <c r="B6" s="585"/>
      <c r="C6" s="101" t="s">
        <v>3</v>
      </c>
      <c r="D6" s="222" t="s">
        <v>4</v>
      </c>
      <c r="E6" s="222" t="s">
        <v>4</v>
      </c>
      <c r="F6" s="223" t="s">
        <v>4</v>
      </c>
      <c r="G6" s="222" t="s">
        <v>4</v>
      </c>
      <c r="H6" s="222" t="s">
        <v>4</v>
      </c>
      <c r="I6" s="223" t="s">
        <v>4</v>
      </c>
      <c r="J6" s="222" t="s">
        <v>4</v>
      </c>
      <c r="K6" s="222" t="s">
        <v>4</v>
      </c>
      <c r="L6" s="223" t="s">
        <v>4</v>
      </c>
    </row>
    <row r="7" spans="1:12">
      <c r="A7" s="13" t="s">
        <v>6</v>
      </c>
      <c r="B7" s="81">
        <v>1</v>
      </c>
      <c r="C7" s="67">
        <v>1989</v>
      </c>
      <c r="D7" s="224">
        <v>213010</v>
      </c>
      <c r="E7" s="224">
        <v>220794</v>
      </c>
      <c r="F7" s="224">
        <v>433804</v>
      </c>
      <c r="G7" s="224">
        <v>29880</v>
      </c>
      <c r="H7" s="224">
        <v>31063</v>
      </c>
      <c r="I7" s="225">
        <v>60943</v>
      </c>
      <c r="J7" s="226"/>
      <c r="K7" s="226"/>
      <c r="L7" s="226"/>
    </row>
    <row r="8" spans="1:12">
      <c r="A8" s="13"/>
      <c r="B8" s="81">
        <v>2</v>
      </c>
      <c r="C8" s="67">
        <v>1990</v>
      </c>
      <c r="D8" s="224">
        <v>232344</v>
      </c>
      <c r="E8" s="224">
        <v>236638</v>
      </c>
      <c r="F8" s="224">
        <v>468982</v>
      </c>
      <c r="G8" s="224">
        <v>31352</v>
      </c>
      <c r="H8" s="224">
        <v>32336</v>
      </c>
      <c r="I8" s="225">
        <v>63688</v>
      </c>
      <c r="J8" s="226"/>
      <c r="K8" s="226"/>
      <c r="L8" s="226"/>
    </row>
    <row r="9" spans="1:12">
      <c r="A9" s="13"/>
      <c r="B9" s="81">
        <v>3</v>
      </c>
      <c r="C9" s="67">
        <v>1991</v>
      </c>
      <c r="D9" s="224">
        <v>279695</v>
      </c>
      <c r="E9" s="224">
        <v>279734</v>
      </c>
      <c r="F9" s="224">
        <v>559429</v>
      </c>
      <c r="G9" s="224">
        <v>33630</v>
      </c>
      <c r="H9" s="224">
        <v>34017</v>
      </c>
      <c r="I9" s="225">
        <v>67647</v>
      </c>
      <c r="J9" s="226"/>
      <c r="K9" s="226"/>
      <c r="L9" s="226"/>
    </row>
    <row r="10" spans="1:12">
      <c r="A10" s="13"/>
      <c r="B10" s="81">
        <v>4</v>
      </c>
      <c r="C10" s="67">
        <v>1992</v>
      </c>
      <c r="D10" s="224">
        <v>282193</v>
      </c>
      <c r="E10" s="224">
        <v>282151</v>
      </c>
      <c r="F10" s="224">
        <v>564344</v>
      </c>
      <c r="G10" s="224">
        <v>33904</v>
      </c>
      <c r="H10" s="224">
        <v>34525</v>
      </c>
      <c r="I10" s="225">
        <v>68429</v>
      </c>
      <c r="J10" s="226"/>
      <c r="K10" s="226"/>
      <c r="L10" s="226"/>
    </row>
    <row r="11" spans="1:12">
      <c r="A11" s="13"/>
      <c r="B11" s="81">
        <v>5</v>
      </c>
      <c r="C11" s="67">
        <v>1993</v>
      </c>
      <c r="D11" s="224">
        <v>288451</v>
      </c>
      <c r="E11" s="224">
        <v>279695</v>
      </c>
      <c r="F11" s="224">
        <v>568146</v>
      </c>
      <c r="G11" s="224">
        <v>31293</v>
      </c>
      <c r="H11" s="224">
        <v>30217</v>
      </c>
      <c r="I11" s="225">
        <v>61510</v>
      </c>
      <c r="J11" s="224">
        <v>48416</v>
      </c>
      <c r="K11" s="224">
        <v>54330</v>
      </c>
      <c r="L11" s="227">
        <v>102746</v>
      </c>
    </row>
    <row r="12" spans="1:12">
      <c r="A12" s="13"/>
      <c r="B12" s="81">
        <v>6</v>
      </c>
      <c r="C12" s="67">
        <v>1994</v>
      </c>
      <c r="D12" s="224">
        <v>323091</v>
      </c>
      <c r="E12" s="224">
        <v>318407</v>
      </c>
      <c r="F12" s="224">
        <v>641498</v>
      </c>
      <c r="G12" s="224">
        <v>33027</v>
      </c>
      <c r="H12" s="224">
        <v>32029</v>
      </c>
      <c r="I12" s="225">
        <v>65056</v>
      </c>
      <c r="J12" s="224">
        <v>68426</v>
      </c>
      <c r="K12" s="224">
        <v>73344</v>
      </c>
      <c r="L12" s="227">
        <v>141770</v>
      </c>
    </row>
    <row r="13" spans="1:12">
      <c r="A13" s="13"/>
      <c r="B13" s="81">
        <v>7</v>
      </c>
      <c r="C13" s="67">
        <v>1995</v>
      </c>
      <c r="D13" s="224">
        <v>325691</v>
      </c>
      <c r="E13" s="224">
        <v>315655</v>
      </c>
      <c r="F13" s="224">
        <v>641346</v>
      </c>
      <c r="G13" s="224">
        <v>28500</v>
      </c>
      <c r="H13" s="224">
        <v>27895</v>
      </c>
      <c r="I13" s="225">
        <v>56395</v>
      </c>
      <c r="J13" s="224">
        <v>66944</v>
      </c>
      <c r="K13" s="224">
        <v>69017</v>
      </c>
      <c r="L13" s="227">
        <v>135961</v>
      </c>
    </row>
    <row r="14" spans="1:12">
      <c r="A14" s="13"/>
      <c r="B14" s="81">
        <v>8</v>
      </c>
      <c r="C14" s="67">
        <v>1996</v>
      </c>
      <c r="D14" s="224">
        <v>324104</v>
      </c>
      <c r="E14" s="224">
        <v>323035</v>
      </c>
      <c r="F14" s="224">
        <v>647139</v>
      </c>
      <c r="G14" s="224">
        <v>30541</v>
      </c>
      <c r="H14" s="224">
        <v>29232</v>
      </c>
      <c r="I14" s="225">
        <v>59773</v>
      </c>
      <c r="J14" s="224">
        <v>63415</v>
      </c>
      <c r="K14" s="224">
        <v>70511</v>
      </c>
      <c r="L14" s="227">
        <v>133926</v>
      </c>
    </row>
    <row r="15" spans="1:12">
      <c r="A15" s="13"/>
      <c r="B15" s="81">
        <v>9</v>
      </c>
      <c r="C15" s="67">
        <v>1997</v>
      </c>
      <c r="D15" s="224">
        <v>332902</v>
      </c>
      <c r="E15" s="224">
        <v>334449</v>
      </c>
      <c r="F15" s="224">
        <v>667351</v>
      </c>
      <c r="G15" s="224">
        <v>27895</v>
      </c>
      <c r="H15" s="224">
        <v>27357</v>
      </c>
      <c r="I15" s="225">
        <v>55252</v>
      </c>
      <c r="J15" s="224">
        <v>79241</v>
      </c>
      <c r="K15" s="224">
        <v>83653</v>
      </c>
      <c r="L15" s="227">
        <v>162894</v>
      </c>
    </row>
    <row r="16" spans="1:12">
      <c r="A16" s="13"/>
      <c r="B16" s="81">
        <v>10</v>
      </c>
      <c r="C16" s="67">
        <v>1998</v>
      </c>
      <c r="D16" s="224">
        <v>335429</v>
      </c>
      <c r="E16" s="224">
        <v>349709</v>
      </c>
      <c r="F16" s="224">
        <v>685138</v>
      </c>
      <c r="G16" s="224">
        <v>28921</v>
      </c>
      <c r="H16" s="224">
        <v>29011</v>
      </c>
      <c r="I16" s="225">
        <v>57932</v>
      </c>
      <c r="J16" s="224">
        <v>81093</v>
      </c>
      <c r="K16" s="224">
        <v>88708</v>
      </c>
      <c r="L16" s="227">
        <v>169801</v>
      </c>
    </row>
    <row r="17" spans="1:12">
      <c r="A17" s="13"/>
      <c r="B17" s="81">
        <v>11</v>
      </c>
      <c r="C17" s="67">
        <v>1999</v>
      </c>
      <c r="D17" s="224">
        <v>345885</v>
      </c>
      <c r="E17" s="224">
        <v>357294</v>
      </c>
      <c r="F17" s="224">
        <v>703179</v>
      </c>
      <c r="G17" s="224">
        <v>27450</v>
      </c>
      <c r="H17" s="224">
        <v>27150</v>
      </c>
      <c r="I17" s="225">
        <v>54600</v>
      </c>
      <c r="J17" s="224">
        <v>79582</v>
      </c>
      <c r="K17" s="224">
        <v>73875</v>
      </c>
      <c r="L17" s="227">
        <v>153457</v>
      </c>
    </row>
    <row r="18" spans="1:12">
      <c r="A18" s="13"/>
      <c r="B18" s="81">
        <v>12</v>
      </c>
      <c r="C18" s="67">
        <v>2000</v>
      </c>
      <c r="D18" s="224">
        <v>368757</v>
      </c>
      <c r="E18" s="224">
        <v>384140</v>
      </c>
      <c r="F18" s="224">
        <v>752897</v>
      </c>
      <c r="G18" s="224">
        <v>26901</v>
      </c>
      <c r="H18" s="224">
        <v>26702</v>
      </c>
      <c r="I18" s="225">
        <v>53603</v>
      </c>
      <c r="J18" s="224">
        <v>75923</v>
      </c>
      <c r="K18" s="224">
        <v>71057</v>
      </c>
      <c r="L18" s="227">
        <v>146980</v>
      </c>
    </row>
    <row r="19" spans="1:12">
      <c r="A19" s="13"/>
      <c r="B19" s="81">
        <v>13</v>
      </c>
      <c r="C19" s="67">
        <v>2001</v>
      </c>
      <c r="D19" s="224">
        <v>357028</v>
      </c>
      <c r="E19" s="224">
        <v>369218</v>
      </c>
      <c r="F19" s="224">
        <v>726246</v>
      </c>
      <c r="G19" s="224">
        <v>26559</v>
      </c>
      <c r="H19" s="224">
        <v>25554</v>
      </c>
      <c r="I19" s="225">
        <v>52113</v>
      </c>
      <c r="J19" s="224">
        <v>83383</v>
      </c>
      <c r="K19" s="224">
        <v>77929</v>
      </c>
      <c r="L19" s="227">
        <v>161312</v>
      </c>
    </row>
    <row r="20" spans="1:12">
      <c r="A20" s="13"/>
      <c r="B20" s="81">
        <v>14</v>
      </c>
      <c r="C20" s="67">
        <v>2002</v>
      </c>
      <c r="D20" s="224">
        <v>381261</v>
      </c>
      <c r="E20" s="224">
        <v>391789</v>
      </c>
      <c r="F20" s="224">
        <v>773050</v>
      </c>
      <c r="G20" s="224">
        <v>25780</v>
      </c>
      <c r="H20" s="224">
        <v>25075</v>
      </c>
      <c r="I20" s="225">
        <v>50855</v>
      </c>
      <c r="J20" s="224">
        <v>70997</v>
      </c>
      <c r="K20" s="224">
        <v>68645</v>
      </c>
      <c r="L20" s="227">
        <v>139642</v>
      </c>
    </row>
    <row r="21" spans="1:12">
      <c r="A21" s="13"/>
      <c r="B21" s="81">
        <v>15</v>
      </c>
      <c r="C21" s="67">
        <v>2003</v>
      </c>
      <c r="D21" s="224">
        <v>378860</v>
      </c>
      <c r="E21" s="224">
        <v>385770</v>
      </c>
      <c r="F21" s="224">
        <v>764630</v>
      </c>
      <c r="G21" s="224">
        <v>21295</v>
      </c>
      <c r="H21" s="224">
        <v>21521</v>
      </c>
      <c r="I21" s="225">
        <v>42816</v>
      </c>
      <c r="J21" s="224">
        <v>50139</v>
      </c>
      <c r="K21" s="224">
        <v>51457</v>
      </c>
      <c r="L21" s="227">
        <v>101596</v>
      </c>
    </row>
    <row r="22" spans="1:12">
      <c r="A22" s="13"/>
      <c r="B22" s="81">
        <v>16</v>
      </c>
      <c r="C22" s="67">
        <v>2004</v>
      </c>
      <c r="D22" s="224">
        <v>365780</v>
      </c>
      <c r="E22" s="224">
        <v>374457</v>
      </c>
      <c r="F22" s="224">
        <v>740237</v>
      </c>
      <c r="G22" s="224">
        <v>20704</v>
      </c>
      <c r="H22" s="224">
        <v>21128</v>
      </c>
      <c r="I22" s="225">
        <v>41832</v>
      </c>
      <c r="J22" s="224">
        <v>43634</v>
      </c>
      <c r="K22" s="224">
        <v>46617</v>
      </c>
      <c r="L22" s="227">
        <v>90251</v>
      </c>
    </row>
    <row r="23" spans="1:12">
      <c r="A23" s="13"/>
      <c r="B23" s="81">
        <v>17</v>
      </c>
      <c r="C23" s="67">
        <v>2005</v>
      </c>
      <c r="D23" s="224">
        <v>352271</v>
      </c>
      <c r="E23" s="224">
        <v>360912</v>
      </c>
      <c r="F23" s="224">
        <v>713183</v>
      </c>
      <c r="G23" s="224">
        <v>22806</v>
      </c>
      <c r="H23" s="224">
        <v>22437</v>
      </c>
      <c r="I23" s="225">
        <v>45243</v>
      </c>
      <c r="J23" s="224">
        <v>43683</v>
      </c>
      <c r="K23" s="224">
        <v>37248</v>
      </c>
      <c r="L23" s="227">
        <v>80931</v>
      </c>
    </row>
    <row r="24" spans="1:12">
      <c r="A24" s="13"/>
      <c r="B24" s="81">
        <v>18</v>
      </c>
      <c r="C24" s="67">
        <v>2006</v>
      </c>
      <c r="D24" s="224">
        <v>367871</v>
      </c>
      <c r="E24" s="224">
        <v>373819</v>
      </c>
      <c r="F24" s="224">
        <v>741690</v>
      </c>
      <c r="G24" s="224">
        <v>27116</v>
      </c>
      <c r="H24" s="224">
        <v>26849</v>
      </c>
      <c r="I24" s="225">
        <v>53965</v>
      </c>
      <c r="J24" s="224">
        <v>33365</v>
      </c>
      <c r="K24" s="224">
        <v>36494</v>
      </c>
      <c r="L24" s="227">
        <v>69859</v>
      </c>
    </row>
    <row r="25" spans="1:12">
      <c r="A25" s="13"/>
      <c r="B25" s="81">
        <v>19</v>
      </c>
      <c r="C25" s="67">
        <v>2007</v>
      </c>
      <c r="D25" s="224">
        <v>367071</v>
      </c>
      <c r="E25" s="224">
        <v>375715</v>
      </c>
      <c r="F25" s="224">
        <v>742786</v>
      </c>
      <c r="G25" s="224">
        <v>24851</v>
      </c>
      <c r="H25" s="224">
        <v>24672</v>
      </c>
      <c r="I25" s="225">
        <v>49523</v>
      </c>
      <c r="J25" s="224">
        <v>33179</v>
      </c>
      <c r="K25" s="224">
        <v>38425</v>
      </c>
      <c r="L25" s="227">
        <v>71604</v>
      </c>
    </row>
    <row r="26" spans="1:12">
      <c r="A26" s="13"/>
      <c r="B26" s="81">
        <v>20</v>
      </c>
      <c r="C26" s="67">
        <v>2008</v>
      </c>
      <c r="D26" s="224">
        <v>370800</v>
      </c>
      <c r="E26" s="224">
        <v>382902</v>
      </c>
      <c r="F26" s="224">
        <v>753702</v>
      </c>
      <c r="G26" s="224">
        <v>24490</v>
      </c>
      <c r="H26" s="224">
        <v>23843</v>
      </c>
      <c r="I26" s="225">
        <v>48333</v>
      </c>
      <c r="J26" s="224">
        <v>31081</v>
      </c>
      <c r="K26" s="224">
        <v>37432</v>
      </c>
      <c r="L26" s="227">
        <v>68513</v>
      </c>
    </row>
    <row r="27" spans="1:12">
      <c r="A27" s="13"/>
      <c r="B27" s="81">
        <v>21</v>
      </c>
      <c r="C27" s="67">
        <v>2009</v>
      </c>
      <c r="D27" s="224">
        <v>342871</v>
      </c>
      <c r="E27" s="224">
        <v>347229</v>
      </c>
      <c r="F27" s="224">
        <v>690100</v>
      </c>
      <c r="G27" s="224">
        <v>24679</v>
      </c>
      <c r="H27" s="224">
        <v>24395</v>
      </c>
      <c r="I27" s="225">
        <v>49074</v>
      </c>
      <c r="J27" s="224">
        <v>30349</v>
      </c>
      <c r="K27" s="224">
        <v>36718</v>
      </c>
      <c r="L27" s="227">
        <v>67067</v>
      </c>
    </row>
    <row r="28" spans="1:12">
      <c r="A28" s="13"/>
      <c r="B28" s="81">
        <v>22</v>
      </c>
      <c r="C28" s="67">
        <v>2010</v>
      </c>
      <c r="D28" s="224">
        <v>342032</v>
      </c>
      <c r="E28" s="224">
        <v>341766</v>
      </c>
      <c r="F28" s="224">
        <v>683798</v>
      </c>
      <c r="G28" s="224">
        <v>25800</v>
      </c>
      <c r="H28" s="224">
        <v>25619</v>
      </c>
      <c r="I28" s="225">
        <v>51419</v>
      </c>
      <c r="J28" s="224">
        <v>32839</v>
      </c>
      <c r="K28" s="224">
        <v>39753</v>
      </c>
      <c r="L28" s="227">
        <v>72592</v>
      </c>
    </row>
    <row r="29" spans="1:12">
      <c r="A29" s="13"/>
      <c r="B29" s="81">
        <v>23</v>
      </c>
      <c r="C29" s="67">
        <v>2011</v>
      </c>
      <c r="D29" s="224">
        <v>318848</v>
      </c>
      <c r="E29" s="224">
        <v>317834</v>
      </c>
      <c r="F29" s="224">
        <v>636682</v>
      </c>
      <c r="G29" s="224">
        <v>26107</v>
      </c>
      <c r="H29" s="224">
        <v>25522</v>
      </c>
      <c r="I29" s="225">
        <v>51629</v>
      </c>
      <c r="J29" s="224">
        <v>30005</v>
      </c>
      <c r="K29" s="224">
        <v>36267</v>
      </c>
      <c r="L29" s="227">
        <v>66272</v>
      </c>
    </row>
    <row r="30" spans="1:12">
      <c r="A30" s="13"/>
      <c r="B30" s="81">
        <v>24</v>
      </c>
      <c r="C30" s="67">
        <v>2012</v>
      </c>
      <c r="D30" s="224">
        <v>347085</v>
      </c>
      <c r="E30" s="224">
        <v>348690</v>
      </c>
      <c r="F30" s="224">
        <v>695775</v>
      </c>
      <c r="G30" s="224">
        <v>26101</v>
      </c>
      <c r="H30" s="224">
        <v>25912</v>
      </c>
      <c r="I30" s="225">
        <v>52013</v>
      </c>
      <c r="J30" s="224">
        <v>29973</v>
      </c>
      <c r="K30" s="224">
        <v>40732</v>
      </c>
      <c r="L30" s="227">
        <v>70705</v>
      </c>
    </row>
    <row r="31" spans="1:12">
      <c r="A31" s="13"/>
      <c r="B31" s="81">
        <v>25</v>
      </c>
      <c r="C31" s="67">
        <v>2013</v>
      </c>
      <c r="D31" s="224">
        <v>413990</v>
      </c>
      <c r="E31" s="224">
        <v>420388</v>
      </c>
      <c r="F31" s="224">
        <v>834378</v>
      </c>
      <c r="G31" s="224">
        <v>26067</v>
      </c>
      <c r="H31" s="224">
        <v>25639</v>
      </c>
      <c r="I31" s="225">
        <v>51706</v>
      </c>
      <c r="J31" s="224">
        <v>31206</v>
      </c>
      <c r="K31" s="224">
        <v>48217</v>
      </c>
      <c r="L31" s="227">
        <v>79423</v>
      </c>
    </row>
    <row r="32" spans="1:12">
      <c r="A32" s="13"/>
      <c r="B32" s="81">
        <v>26</v>
      </c>
      <c r="C32" s="67">
        <v>2014</v>
      </c>
      <c r="D32" s="224">
        <v>387950</v>
      </c>
      <c r="E32" s="224">
        <v>396729</v>
      </c>
      <c r="F32" s="224">
        <v>784679</v>
      </c>
      <c r="G32" s="224">
        <v>25467</v>
      </c>
      <c r="H32" s="224">
        <v>25995</v>
      </c>
      <c r="I32" s="225">
        <v>51462</v>
      </c>
      <c r="J32" s="224">
        <v>51624</v>
      </c>
      <c r="K32" s="224">
        <v>62055</v>
      </c>
      <c r="L32" s="227">
        <v>113679</v>
      </c>
    </row>
    <row r="33" spans="1:12">
      <c r="A33" s="82"/>
      <c r="B33" s="14">
        <v>27</v>
      </c>
      <c r="C33" s="67">
        <v>2015</v>
      </c>
      <c r="D33" s="228">
        <v>416147</v>
      </c>
      <c r="E33" s="228">
        <v>412964</v>
      </c>
      <c r="F33" s="224">
        <f>SUM(D33:E33)</f>
        <v>829111</v>
      </c>
      <c r="G33" s="228">
        <v>26359</v>
      </c>
      <c r="H33" s="228">
        <v>26936</v>
      </c>
      <c r="I33" s="224">
        <f>SUM(G33:H33)</f>
        <v>53295</v>
      </c>
      <c r="J33" s="228">
        <v>62476</v>
      </c>
      <c r="K33" s="228">
        <v>63246</v>
      </c>
      <c r="L33" s="224">
        <f>SUM(J33:K33)</f>
        <v>125722</v>
      </c>
    </row>
    <row r="34" spans="1:12">
      <c r="A34" s="82"/>
      <c r="B34" s="68">
        <v>28</v>
      </c>
      <c r="C34" s="67">
        <v>2016</v>
      </c>
      <c r="D34" s="229">
        <v>445533</v>
      </c>
      <c r="E34" s="228">
        <v>446356</v>
      </c>
      <c r="F34" s="224">
        <f>SUM(D34:E34)</f>
        <v>891889</v>
      </c>
      <c r="G34" s="228">
        <v>26309</v>
      </c>
      <c r="H34" s="228">
        <v>26389</v>
      </c>
      <c r="I34" s="224">
        <f>SUM(G34:H34)</f>
        <v>52698</v>
      </c>
      <c r="J34" s="228">
        <v>62263</v>
      </c>
      <c r="K34" s="228">
        <v>59388</v>
      </c>
      <c r="L34" s="224">
        <f>SUM(J34:K34)</f>
        <v>121651</v>
      </c>
    </row>
    <row r="35" spans="1:12">
      <c r="A35" s="82"/>
      <c r="B35" s="14">
        <v>29</v>
      </c>
      <c r="C35" s="67">
        <v>2017</v>
      </c>
      <c r="D35" s="228">
        <v>458563</v>
      </c>
      <c r="E35" s="228">
        <v>460984</v>
      </c>
      <c r="F35" s="224">
        <f t="shared" ref="F35:F41" si="0">SUM(D35:E35)</f>
        <v>919547</v>
      </c>
      <c r="G35" s="228">
        <v>28444</v>
      </c>
      <c r="H35" s="228">
        <v>28310</v>
      </c>
      <c r="I35" s="224">
        <f t="shared" ref="I35:I41" si="1">SUM(G35:H35)</f>
        <v>56754</v>
      </c>
      <c r="J35" s="228">
        <v>72285</v>
      </c>
      <c r="K35" s="228">
        <v>70831</v>
      </c>
      <c r="L35" s="224">
        <f t="shared" ref="L35:L41" si="2">SUM(J35:K35)</f>
        <v>143116</v>
      </c>
    </row>
    <row r="36" spans="1:12">
      <c r="A36" s="82"/>
      <c r="B36" s="14">
        <v>30</v>
      </c>
      <c r="C36" s="67">
        <v>2018</v>
      </c>
      <c r="D36" s="228">
        <v>505241</v>
      </c>
      <c r="E36" s="228">
        <v>507566</v>
      </c>
      <c r="F36" s="224">
        <f t="shared" si="0"/>
        <v>1012807</v>
      </c>
      <c r="G36" s="228">
        <v>27986</v>
      </c>
      <c r="H36" s="228">
        <v>28599</v>
      </c>
      <c r="I36" s="224">
        <f t="shared" si="1"/>
        <v>56585</v>
      </c>
      <c r="J36" s="228">
        <v>75858</v>
      </c>
      <c r="K36" s="228">
        <v>73160</v>
      </c>
      <c r="L36" s="224">
        <f t="shared" si="2"/>
        <v>149018</v>
      </c>
    </row>
    <row r="37" spans="1:12">
      <c r="A37" s="65" t="s">
        <v>7</v>
      </c>
      <c r="B37" s="14">
        <v>1</v>
      </c>
      <c r="C37" s="67">
        <v>2019</v>
      </c>
      <c r="D37" s="228">
        <v>496771</v>
      </c>
      <c r="E37" s="228">
        <v>500396</v>
      </c>
      <c r="F37" s="224">
        <f t="shared" si="0"/>
        <v>997167</v>
      </c>
      <c r="G37" s="228">
        <v>29448</v>
      </c>
      <c r="H37" s="228">
        <v>29790</v>
      </c>
      <c r="I37" s="224">
        <f t="shared" si="1"/>
        <v>59238</v>
      </c>
      <c r="J37" s="228">
        <v>72910</v>
      </c>
      <c r="K37" s="228">
        <v>69704</v>
      </c>
      <c r="L37" s="224">
        <f t="shared" si="2"/>
        <v>142614</v>
      </c>
    </row>
    <row r="38" spans="1:12">
      <c r="A38" s="65"/>
      <c r="B38" s="14">
        <v>2</v>
      </c>
      <c r="C38" s="67">
        <v>2020</v>
      </c>
      <c r="D38" s="228">
        <v>152999</v>
      </c>
      <c r="E38" s="228">
        <v>154249</v>
      </c>
      <c r="F38" s="224">
        <f t="shared" si="0"/>
        <v>307248</v>
      </c>
      <c r="G38" s="228">
        <v>11943</v>
      </c>
      <c r="H38" s="228">
        <v>11869</v>
      </c>
      <c r="I38" s="224">
        <f t="shared" si="1"/>
        <v>23812</v>
      </c>
      <c r="J38" s="228">
        <v>11400</v>
      </c>
      <c r="K38" s="228">
        <v>13185</v>
      </c>
      <c r="L38" s="224">
        <f t="shared" si="2"/>
        <v>24585</v>
      </c>
    </row>
    <row r="39" spans="1:12">
      <c r="A39" s="65"/>
      <c r="B39" s="14">
        <v>3</v>
      </c>
      <c r="C39" s="67">
        <v>2021</v>
      </c>
      <c r="D39" s="228">
        <v>216815</v>
      </c>
      <c r="E39" s="228">
        <v>215445</v>
      </c>
      <c r="F39" s="224">
        <f t="shared" si="0"/>
        <v>432260</v>
      </c>
      <c r="G39" s="228">
        <v>16081</v>
      </c>
      <c r="H39" s="228">
        <v>16213</v>
      </c>
      <c r="I39" s="224">
        <f t="shared" si="1"/>
        <v>32294</v>
      </c>
      <c r="J39" s="228">
        <v>17284</v>
      </c>
      <c r="K39" s="228">
        <v>19315</v>
      </c>
      <c r="L39" s="224">
        <f t="shared" si="2"/>
        <v>36599</v>
      </c>
    </row>
    <row r="40" spans="1:12">
      <c r="A40" s="65"/>
      <c r="B40" s="14">
        <v>4</v>
      </c>
      <c r="C40" s="67">
        <v>2022</v>
      </c>
      <c r="D40" s="228">
        <v>410817</v>
      </c>
      <c r="E40" s="228">
        <v>412566</v>
      </c>
      <c r="F40" s="224">
        <f t="shared" si="0"/>
        <v>823383</v>
      </c>
      <c r="G40" s="228">
        <v>27334</v>
      </c>
      <c r="H40" s="228">
        <v>27408</v>
      </c>
      <c r="I40" s="224">
        <f t="shared" si="1"/>
        <v>54742</v>
      </c>
      <c r="J40" s="228">
        <v>52764</v>
      </c>
      <c r="K40" s="228">
        <v>53310</v>
      </c>
      <c r="L40" s="224">
        <f t="shared" si="2"/>
        <v>106074</v>
      </c>
    </row>
    <row r="41" spans="1:12">
      <c r="A41" s="65"/>
      <c r="B41" s="14">
        <v>5</v>
      </c>
      <c r="C41" s="67">
        <v>2023</v>
      </c>
      <c r="D41" s="228">
        <v>497094</v>
      </c>
      <c r="E41" s="228">
        <v>502504</v>
      </c>
      <c r="F41" s="224">
        <f t="shared" si="0"/>
        <v>999598</v>
      </c>
      <c r="G41" s="228">
        <v>31631</v>
      </c>
      <c r="H41" s="228">
        <v>32967</v>
      </c>
      <c r="I41" s="224">
        <f t="shared" si="1"/>
        <v>64598</v>
      </c>
      <c r="J41" s="228">
        <v>64438</v>
      </c>
      <c r="K41" s="228">
        <v>66446</v>
      </c>
      <c r="L41" s="224">
        <f t="shared" si="2"/>
        <v>130884</v>
      </c>
    </row>
    <row r="42" spans="1:12">
      <c r="A42" s="19"/>
      <c r="B42" s="19"/>
      <c r="C42" s="19"/>
      <c r="D42" s="230"/>
      <c r="E42" s="230"/>
      <c r="F42" s="230"/>
      <c r="G42" s="230"/>
      <c r="H42" s="230"/>
      <c r="I42" s="230"/>
      <c r="J42" s="230"/>
      <c r="K42" s="230"/>
      <c r="L42" s="230"/>
    </row>
    <row r="43" spans="1:12">
      <c r="A43" s="12" t="s">
        <v>84</v>
      </c>
      <c r="D43" s="231"/>
      <c r="E43" s="231"/>
      <c r="F43" s="232"/>
      <c r="G43" s="231"/>
      <c r="H43" s="231"/>
      <c r="I43" s="232"/>
      <c r="J43" s="231"/>
      <c r="K43" s="231"/>
      <c r="L43" s="232"/>
    </row>
    <row r="44" spans="1:12">
      <c r="D44" s="231"/>
      <c r="E44" s="231"/>
      <c r="F44" s="232"/>
      <c r="G44" s="231"/>
      <c r="H44" s="231"/>
      <c r="I44" s="232"/>
      <c r="J44" s="231"/>
      <c r="K44" s="231"/>
      <c r="L44" s="232"/>
    </row>
    <row r="45" spans="1:12">
      <c r="D45" s="231"/>
      <c r="E45" s="231"/>
      <c r="F45" s="232"/>
      <c r="G45" s="231"/>
      <c r="H45" s="231"/>
      <c r="I45" s="232"/>
      <c r="J45" s="231"/>
      <c r="K45" s="231"/>
      <c r="L45" s="232"/>
    </row>
    <row r="46" spans="1:12">
      <c r="D46" s="231"/>
      <c r="E46" s="231"/>
      <c r="F46" s="232"/>
      <c r="G46" s="231"/>
      <c r="H46" s="231"/>
      <c r="I46" s="232"/>
      <c r="J46" s="231"/>
      <c r="K46" s="231"/>
      <c r="L46" s="232"/>
    </row>
    <row r="47" spans="1:12">
      <c r="D47" s="231"/>
      <c r="E47" s="231"/>
      <c r="F47" s="232"/>
      <c r="G47" s="231"/>
      <c r="H47" s="231"/>
      <c r="I47" s="232"/>
      <c r="J47" s="231"/>
      <c r="K47" s="231"/>
      <c r="L47" s="232"/>
    </row>
    <row r="48" spans="1:12">
      <c r="D48" s="231"/>
      <c r="E48" s="231"/>
      <c r="F48" s="232"/>
      <c r="G48" s="231"/>
      <c r="H48" s="231"/>
      <c r="I48" s="232"/>
      <c r="J48" s="231"/>
      <c r="K48" s="231"/>
      <c r="L48" s="232"/>
    </row>
    <row r="49" spans="4:12">
      <c r="D49" s="231"/>
      <c r="E49" s="231"/>
      <c r="F49" s="232"/>
      <c r="G49" s="231"/>
      <c r="H49" s="231"/>
      <c r="I49" s="232"/>
      <c r="J49" s="231"/>
      <c r="K49" s="231"/>
      <c r="L49" s="232"/>
    </row>
    <row r="50" spans="4:12">
      <c r="D50" s="231"/>
      <c r="E50" s="231"/>
      <c r="F50" s="232"/>
      <c r="G50" s="231"/>
      <c r="H50" s="231"/>
      <c r="I50" s="232"/>
      <c r="J50" s="231"/>
      <c r="K50" s="231"/>
      <c r="L50" s="232"/>
    </row>
    <row r="51" spans="4:12">
      <c r="F51" s="232"/>
      <c r="I51" s="232"/>
    </row>
    <row r="52" spans="4:12">
      <c r="F52" s="232"/>
      <c r="I52" s="232"/>
    </row>
    <row r="53" spans="4:12">
      <c r="F53" s="232"/>
      <c r="I53" s="232"/>
    </row>
    <row r="54" spans="4:12">
      <c r="F54" s="232"/>
      <c r="I54" s="232"/>
    </row>
    <row r="55" spans="4:12">
      <c r="F55" s="232"/>
      <c r="I55" s="232"/>
    </row>
    <row r="56" spans="4:12">
      <c r="F56" s="232"/>
      <c r="I56" s="232"/>
    </row>
    <row r="57" spans="4:12">
      <c r="F57" s="232"/>
      <c r="I57" s="232"/>
    </row>
    <row r="58" spans="4:12">
      <c r="F58" s="232"/>
      <c r="I58" s="232"/>
    </row>
    <row r="59" spans="4:12">
      <c r="F59" s="232"/>
      <c r="I59" s="232"/>
    </row>
    <row r="60" spans="4:12">
      <c r="F60" s="232"/>
      <c r="I60" s="232"/>
    </row>
    <row r="61" spans="4:12">
      <c r="F61" s="232"/>
      <c r="I61" s="232"/>
    </row>
    <row r="62" spans="4:12">
      <c r="F62" s="232"/>
      <c r="I62" s="232"/>
    </row>
    <row r="63" spans="4:12">
      <c r="F63" s="232"/>
      <c r="I63" s="232"/>
    </row>
    <row r="64" spans="4:12">
      <c r="F64" s="232"/>
    </row>
  </sheetData>
  <mergeCells count="5">
    <mergeCell ref="A4:C5"/>
    <mergeCell ref="D4:F4"/>
    <mergeCell ref="G4:I4"/>
    <mergeCell ref="J4:L4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view="pageBreakPreview" zoomScale="120" zoomScaleNormal="100" zoomScaleSheetLayoutView="120" workbookViewId="0">
      <pane ySplit="6" topLeftCell="A7" activePane="bottomLeft" state="frozen"/>
      <selection pane="bottomLeft"/>
    </sheetView>
  </sheetViews>
  <sheetFormatPr defaultColWidth="9" defaultRowHeight="13"/>
  <cols>
    <col min="1" max="2" width="4.90625" style="39" customWidth="1"/>
    <col min="3" max="3" width="9" style="39"/>
    <col min="4" max="4" width="14.26953125" style="115" customWidth="1"/>
    <col min="5" max="5" width="9" style="39"/>
    <col min="6" max="6" width="14.26953125" style="115" customWidth="1"/>
    <col min="7" max="7" width="9" style="39"/>
    <col min="8" max="8" width="0.453125" style="39" customWidth="1"/>
    <col min="9" max="9" width="14.26953125" style="39" customWidth="1"/>
    <col min="10" max="10" width="9" style="39" customWidth="1"/>
    <col min="11" max="11" width="1.6328125" style="39" customWidth="1"/>
    <col min="12" max="13" width="4.90625" style="39" customWidth="1"/>
    <col min="14" max="14" width="9" style="39"/>
    <col min="15" max="15" width="14.26953125" style="39" customWidth="1"/>
    <col min="16" max="16" width="9" style="39"/>
    <col min="17" max="17" width="3" style="39" customWidth="1"/>
    <col min="18" max="22" width="9" style="39"/>
    <col min="23" max="23" width="1.6328125" style="39" customWidth="1"/>
    <col min="24" max="16384" width="9" style="39"/>
  </cols>
  <sheetData>
    <row r="1" spans="1:22" ht="21.75" customHeight="1">
      <c r="A1" s="36" t="s">
        <v>62</v>
      </c>
      <c r="B1" s="37"/>
      <c r="C1" s="37"/>
      <c r="D1" s="233"/>
      <c r="E1" s="37"/>
      <c r="F1" s="233"/>
      <c r="G1" s="37"/>
      <c r="H1" s="37"/>
      <c r="I1" s="37"/>
      <c r="J1" s="37"/>
      <c r="L1" s="36" t="s">
        <v>62</v>
      </c>
      <c r="M1" s="37"/>
      <c r="N1" s="37"/>
      <c r="O1" s="233"/>
      <c r="P1" s="37"/>
      <c r="Q1" s="233"/>
      <c r="R1" s="233"/>
      <c r="S1" s="37"/>
      <c r="T1" s="37"/>
      <c r="U1" s="37"/>
      <c r="V1" s="37"/>
    </row>
    <row r="2" spans="1:22" ht="18" customHeight="1">
      <c r="A2" s="40" t="s">
        <v>85</v>
      </c>
      <c r="J2" s="42" t="s">
        <v>0</v>
      </c>
      <c r="L2" s="40" t="s">
        <v>85</v>
      </c>
      <c r="O2" s="115"/>
      <c r="Q2" s="115"/>
      <c r="R2" s="115"/>
      <c r="V2" s="42" t="s">
        <v>0</v>
      </c>
    </row>
    <row r="3" spans="1:22" ht="13.5" customHeight="1">
      <c r="O3" s="115"/>
    </row>
    <row r="4" spans="1:22" s="234" customFormat="1" ht="13.5" customHeight="1">
      <c r="A4" s="596" t="s">
        <v>1</v>
      </c>
      <c r="B4" s="597"/>
      <c r="C4" s="598"/>
      <c r="D4" s="581" t="s">
        <v>86</v>
      </c>
      <c r="E4" s="581"/>
      <c r="F4" s="581" t="s">
        <v>87</v>
      </c>
      <c r="G4" s="581"/>
      <c r="H4" s="108"/>
      <c r="I4" s="581" t="s">
        <v>13</v>
      </c>
      <c r="J4" s="581"/>
      <c r="L4" s="596" t="s">
        <v>1</v>
      </c>
      <c r="M4" s="597"/>
      <c r="N4" s="598"/>
      <c r="O4" s="595" t="s">
        <v>88</v>
      </c>
      <c r="P4" s="595"/>
    </row>
    <row r="5" spans="1:22" s="234" customFormat="1" ht="13.5" customHeight="1">
      <c r="A5" s="599"/>
      <c r="B5" s="600"/>
      <c r="C5" s="601"/>
      <c r="D5" s="116" t="s">
        <v>89</v>
      </c>
      <c r="E5" s="110" t="s">
        <v>22</v>
      </c>
      <c r="F5" s="116" t="s">
        <v>89</v>
      </c>
      <c r="G5" s="110" t="s">
        <v>22</v>
      </c>
      <c r="H5" s="110"/>
      <c r="I5" s="116" t="s">
        <v>89</v>
      </c>
      <c r="J5" s="110" t="s">
        <v>22</v>
      </c>
      <c r="L5" s="599"/>
      <c r="M5" s="600"/>
      <c r="N5" s="601"/>
      <c r="O5" s="235" t="s">
        <v>89</v>
      </c>
      <c r="P5" s="236" t="s">
        <v>22</v>
      </c>
    </row>
    <row r="6" spans="1:22" s="234" customFormat="1" ht="13.5" customHeight="1">
      <c r="A6" s="581" t="s">
        <v>2</v>
      </c>
      <c r="B6" s="581"/>
      <c r="C6" s="108" t="s">
        <v>3</v>
      </c>
      <c r="D6" s="117" t="s">
        <v>17</v>
      </c>
      <c r="E6" s="84" t="s">
        <v>9</v>
      </c>
      <c r="F6" s="117" t="s">
        <v>17</v>
      </c>
      <c r="G6" s="84" t="s">
        <v>9</v>
      </c>
      <c r="H6" s="84"/>
      <c r="I6" s="117" t="s">
        <v>17</v>
      </c>
      <c r="J6" s="84" t="s">
        <v>9</v>
      </c>
      <c r="L6" s="581" t="s">
        <v>2</v>
      </c>
      <c r="M6" s="581"/>
      <c r="N6" s="108" t="s">
        <v>3</v>
      </c>
      <c r="O6" s="237" t="s">
        <v>17</v>
      </c>
      <c r="P6" s="238" t="s">
        <v>9</v>
      </c>
    </row>
    <row r="7" spans="1:22">
      <c r="A7" s="123" t="s">
        <v>5</v>
      </c>
      <c r="B7" s="124">
        <v>63</v>
      </c>
      <c r="C7" s="239">
        <v>1988</v>
      </c>
      <c r="D7" s="240">
        <v>296.65800000000002</v>
      </c>
      <c r="E7" s="239"/>
      <c r="F7" s="240">
        <v>19155</v>
      </c>
      <c r="G7" s="239"/>
      <c r="H7" s="239"/>
      <c r="I7" s="240">
        <v>33939183.158</v>
      </c>
      <c r="J7" s="239"/>
      <c r="L7" s="123" t="s">
        <v>5</v>
      </c>
      <c r="M7" s="124">
        <v>63</v>
      </c>
      <c r="N7" s="239">
        <v>1988</v>
      </c>
      <c r="O7" s="240">
        <v>19451.657999999999</v>
      </c>
      <c r="P7" s="239"/>
    </row>
    <row r="8" spans="1:22">
      <c r="A8" s="44" t="s">
        <v>6</v>
      </c>
      <c r="B8" s="85">
        <v>1</v>
      </c>
      <c r="C8" s="74">
        <v>1989</v>
      </c>
      <c r="D8" s="241">
        <v>356.37299999999999</v>
      </c>
      <c r="E8" s="87">
        <f>(D8-D7)/D7*100</f>
        <v>20.129239730598862</v>
      </c>
      <c r="F8" s="241">
        <v>22784</v>
      </c>
      <c r="G8" s="87">
        <f>(F8-F7)/F7*100</f>
        <v>18.945445053510831</v>
      </c>
      <c r="H8" s="87"/>
      <c r="I8" s="241">
        <v>37822534.626000002</v>
      </c>
      <c r="J8" s="87">
        <v>11.442088779572273</v>
      </c>
      <c r="L8" s="44" t="s">
        <v>6</v>
      </c>
      <c r="M8" s="85">
        <v>1</v>
      </c>
      <c r="N8" s="74">
        <v>1989</v>
      </c>
      <c r="O8" s="241">
        <v>23489.373</v>
      </c>
      <c r="P8" s="87">
        <v>20.757690681174836</v>
      </c>
    </row>
    <row r="9" spans="1:22">
      <c r="A9" s="44"/>
      <c r="B9" s="85">
        <v>2</v>
      </c>
      <c r="C9" s="74">
        <v>1990</v>
      </c>
      <c r="D9" s="241">
        <v>636.68200000000002</v>
      </c>
      <c r="E9" s="87">
        <f t="shared" ref="E9:E39" si="0">(D9-D8)/D8*100</f>
        <v>78.656071026705177</v>
      </c>
      <c r="F9" s="241">
        <v>24766</v>
      </c>
      <c r="G9" s="87">
        <f t="shared" ref="G9:G39" si="1">(F9-F8)/F8*100</f>
        <v>8.6990870786516847</v>
      </c>
      <c r="H9" s="87"/>
      <c r="I9" s="241">
        <v>41456939.674000002</v>
      </c>
      <c r="J9" s="87">
        <v>9.6090996648903371</v>
      </c>
      <c r="L9" s="44"/>
      <c r="M9" s="85">
        <v>2</v>
      </c>
      <c r="N9" s="74">
        <v>1990</v>
      </c>
      <c r="O9" s="241">
        <v>25390.682000000001</v>
      </c>
      <c r="P9" s="87">
        <v>8.0943369582491584</v>
      </c>
    </row>
    <row r="10" spans="1:22">
      <c r="A10" s="44"/>
      <c r="B10" s="85">
        <v>3</v>
      </c>
      <c r="C10" s="74">
        <v>1991</v>
      </c>
      <c r="D10" s="241">
        <v>123.955</v>
      </c>
      <c r="E10" s="87">
        <f t="shared" si="0"/>
        <v>-80.531097156822398</v>
      </c>
      <c r="F10" s="242">
        <v>22983</v>
      </c>
      <c r="G10" s="87">
        <f t="shared" si="1"/>
        <v>-7.1993862553500767</v>
      </c>
      <c r="H10" s="87"/>
      <c r="I10" s="241">
        <v>42359892.973999999</v>
      </c>
      <c r="J10" s="87">
        <v>2.178051026198375</v>
      </c>
      <c r="L10" s="44"/>
      <c r="M10" s="85">
        <v>3</v>
      </c>
      <c r="N10" s="74">
        <v>1991</v>
      </c>
      <c r="O10" s="241">
        <v>23106.955000000002</v>
      </c>
      <c r="P10" s="87">
        <v>-8.994350762220563</v>
      </c>
    </row>
    <row r="11" spans="1:22">
      <c r="A11" s="44"/>
      <c r="B11" s="85">
        <v>4</v>
      </c>
      <c r="C11" s="74">
        <v>1992</v>
      </c>
      <c r="D11" s="241">
        <v>71.363</v>
      </c>
      <c r="E11" s="87">
        <f t="shared" si="0"/>
        <v>-42.428300592957122</v>
      </c>
      <c r="F11" s="242">
        <v>21642</v>
      </c>
      <c r="G11" s="87">
        <f t="shared" si="1"/>
        <v>-5.8347474220075712</v>
      </c>
      <c r="H11" s="87"/>
      <c r="I11" s="241">
        <v>43012281.443999998</v>
      </c>
      <c r="J11" s="87">
        <v>1.5401088723251206</v>
      </c>
      <c r="L11" s="44"/>
      <c r="M11" s="85">
        <v>4</v>
      </c>
      <c r="N11" s="74">
        <v>1992</v>
      </c>
      <c r="O11" s="241">
        <v>21713</v>
      </c>
      <c r="P11" s="87">
        <v>-6.032620914352421</v>
      </c>
    </row>
    <row r="12" spans="1:22">
      <c r="A12" s="44"/>
      <c r="B12" s="85">
        <v>5</v>
      </c>
      <c r="C12" s="74">
        <v>1993</v>
      </c>
      <c r="D12" s="241"/>
      <c r="E12" s="87">
        <f t="shared" si="0"/>
        <v>-100</v>
      </c>
      <c r="F12" s="242">
        <v>19477</v>
      </c>
      <c r="G12" s="87">
        <f t="shared" si="1"/>
        <v>-10.003696516033639</v>
      </c>
      <c r="H12" s="87"/>
      <c r="I12" s="241">
        <v>40202448.725000001</v>
      </c>
      <c r="J12" s="87">
        <v>-6.5326288787035622</v>
      </c>
      <c r="L12" s="44"/>
      <c r="M12" s="85">
        <v>5</v>
      </c>
      <c r="N12" s="74">
        <v>1993</v>
      </c>
      <c r="O12" s="241">
        <v>19477</v>
      </c>
      <c r="P12" s="87">
        <v>-10.297978169760043</v>
      </c>
    </row>
    <row r="13" spans="1:22">
      <c r="A13" s="44"/>
      <c r="B13" s="85">
        <v>6</v>
      </c>
      <c r="C13" s="74">
        <v>1994</v>
      </c>
      <c r="D13" s="243">
        <v>0.23799999999999999</v>
      </c>
      <c r="E13" s="87"/>
      <c r="F13" s="241">
        <v>20636</v>
      </c>
      <c r="G13" s="87">
        <f t="shared" si="1"/>
        <v>5.9506084099193917</v>
      </c>
      <c r="H13" s="87"/>
      <c r="I13" s="241">
        <v>40497552.696999997</v>
      </c>
      <c r="J13" s="87">
        <v>0.73404476930900842</v>
      </c>
      <c r="L13" s="44"/>
      <c r="M13" s="85">
        <v>6</v>
      </c>
      <c r="N13" s="74">
        <v>1994</v>
      </c>
      <c r="O13" s="241">
        <v>20636.238000000001</v>
      </c>
      <c r="P13" s="87">
        <v>5.9518303640191021</v>
      </c>
    </row>
    <row r="14" spans="1:22">
      <c r="A14" s="44"/>
      <c r="B14" s="85">
        <v>7</v>
      </c>
      <c r="C14" s="74">
        <v>1995</v>
      </c>
      <c r="D14" s="241">
        <v>31.812999999999999</v>
      </c>
      <c r="E14" s="87">
        <f t="shared" si="0"/>
        <v>13266.806722689076</v>
      </c>
      <c r="F14" s="241">
        <v>22824</v>
      </c>
      <c r="G14" s="87">
        <f t="shared" si="1"/>
        <v>10.602830005815081</v>
      </c>
      <c r="H14" s="87"/>
      <c r="I14" s="241">
        <v>41530895.120999999</v>
      </c>
      <c r="J14" s="87">
        <v>2.5516169624653742</v>
      </c>
      <c r="L14" s="44"/>
      <c r="M14" s="85">
        <v>7</v>
      </c>
      <c r="N14" s="74">
        <v>1995</v>
      </c>
      <c r="O14" s="241">
        <v>22855.812999999998</v>
      </c>
      <c r="P14" s="87">
        <v>10.755715261667348</v>
      </c>
    </row>
    <row r="15" spans="1:22">
      <c r="A15" s="44"/>
      <c r="B15" s="85">
        <v>8</v>
      </c>
      <c r="C15" s="74">
        <v>1996</v>
      </c>
      <c r="D15" s="241">
        <v>9.7249999999999996</v>
      </c>
      <c r="E15" s="87">
        <f t="shared" si="0"/>
        <v>-69.430735862697645</v>
      </c>
      <c r="F15" s="241">
        <v>23346</v>
      </c>
      <c r="G15" s="87">
        <f t="shared" si="1"/>
        <v>2.2870662460567823</v>
      </c>
      <c r="H15" s="87"/>
      <c r="I15" s="241">
        <v>44731311.206</v>
      </c>
      <c r="J15" s="87">
        <v>7.7061090922206432</v>
      </c>
      <c r="L15" s="44"/>
      <c r="M15" s="85">
        <v>8</v>
      </c>
      <c r="N15" s="74">
        <v>1996</v>
      </c>
      <c r="O15" s="241">
        <v>23355.724999999999</v>
      </c>
      <c r="P15" s="87">
        <v>2.1872422564885454</v>
      </c>
    </row>
    <row r="16" spans="1:22">
      <c r="A16" s="44"/>
      <c r="B16" s="85">
        <v>9</v>
      </c>
      <c r="C16" s="74">
        <v>1997</v>
      </c>
      <c r="D16" s="241">
        <v>114.80500000000001</v>
      </c>
      <c r="E16" s="87">
        <f t="shared" si="0"/>
        <v>1080.5141388174809</v>
      </c>
      <c r="F16" s="241">
        <v>27590</v>
      </c>
      <c r="G16" s="87">
        <f t="shared" si="1"/>
        <v>18.178702989805533</v>
      </c>
      <c r="H16" s="87"/>
      <c r="I16" s="241">
        <v>50937991.858999997</v>
      </c>
      <c r="J16" s="87">
        <v>13.875472204283312</v>
      </c>
      <c r="L16" s="44"/>
      <c r="M16" s="85">
        <v>9</v>
      </c>
      <c r="N16" s="74">
        <v>1997</v>
      </c>
      <c r="O16" s="241">
        <v>27704.805</v>
      </c>
      <c r="P16" s="87">
        <v>18.621044733143592</v>
      </c>
    </row>
    <row r="17" spans="1:16">
      <c r="A17" s="44"/>
      <c r="B17" s="85">
        <v>10</v>
      </c>
      <c r="C17" s="74">
        <v>1998</v>
      </c>
      <c r="D17" s="241">
        <v>346.31799999999998</v>
      </c>
      <c r="E17" s="87">
        <f t="shared" si="0"/>
        <v>201.65759331039587</v>
      </c>
      <c r="F17" s="241">
        <v>27492</v>
      </c>
      <c r="G17" s="87">
        <f t="shared" si="1"/>
        <v>-0.35520115984052192</v>
      </c>
      <c r="H17" s="87"/>
      <c r="I17" s="241">
        <v>50645003.938000001</v>
      </c>
      <c r="J17" s="87">
        <v>-0.57518545648797215</v>
      </c>
      <c r="L17" s="44"/>
      <c r="M17" s="85">
        <v>10</v>
      </c>
      <c r="N17" s="74">
        <v>1998</v>
      </c>
      <c r="O17" s="241">
        <v>27838.111000000001</v>
      </c>
      <c r="P17" s="87">
        <v>0.48116563173789473</v>
      </c>
    </row>
    <row r="18" spans="1:16">
      <c r="A18" s="44"/>
      <c r="B18" s="85">
        <v>11</v>
      </c>
      <c r="C18" s="74">
        <v>1999</v>
      </c>
      <c r="D18" s="241">
        <v>209.65799999999999</v>
      </c>
      <c r="E18" s="87">
        <f t="shared" si="0"/>
        <v>-39.460842347206906</v>
      </c>
      <c r="F18" s="241">
        <v>30187</v>
      </c>
      <c r="G18" s="87">
        <f t="shared" si="1"/>
        <v>9.8028517386876182</v>
      </c>
      <c r="H18" s="87"/>
      <c r="I18" s="241">
        <v>47547556.240999997</v>
      </c>
      <c r="J18" s="87">
        <v>-6.1159985312508383</v>
      </c>
      <c r="L18" s="44"/>
      <c r="M18" s="85">
        <v>11</v>
      </c>
      <c r="N18" s="74">
        <v>1999</v>
      </c>
      <c r="O18" s="241">
        <v>30398.077000000001</v>
      </c>
      <c r="P18" s="87">
        <v>9.1959041330067208</v>
      </c>
    </row>
    <row r="19" spans="1:16">
      <c r="A19" s="44"/>
      <c r="B19" s="85">
        <v>12</v>
      </c>
      <c r="C19" s="74">
        <v>2000</v>
      </c>
      <c r="D19" s="241">
        <v>1051.5930000000001</v>
      </c>
      <c r="E19" s="87">
        <f t="shared" si="0"/>
        <v>401.57542283146847</v>
      </c>
      <c r="F19" s="241">
        <v>37748</v>
      </c>
      <c r="G19" s="87">
        <f t="shared" si="1"/>
        <v>25.047205750819892</v>
      </c>
      <c r="H19" s="87"/>
      <c r="I19" s="241">
        <v>51654197.759999998</v>
      </c>
      <c r="J19" s="87">
        <v>8.6369139523912395</v>
      </c>
      <c r="L19" s="44"/>
      <c r="M19" s="85">
        <v>12</v>
      </c>
      <c r="N19" s="74">
        <v>2000</v>
      </c>
      <c r="O19" s="241">
        <v>38799.775999999998</v>
      </c>
      <c r="P19" s="87">
        <v>27.638916106436596</v>
      </c>
    </row>
    <row r="20" spans="1:16">
      <c r="A20" s="44"/>
      <c r="B20" s="85">
        <v>13</v>
      </c>
      <c r="C20" s="74">
        <v>2001</v>
      </c>
      <c r="D20" s="241">
        <v>1498.0740000000001</v>
      </c>
      <c r="E20" s="87">
        <f t="shared" si="0"/>
        <v>42.457585777006877</v>
      </c>
      <c r="F20" s="241">
        <v>32028</v>
      </c>
      <c r="G20" s="87">
        <f t="shared" si="1"/>
        <v>-15.153120695136165</v>
      </c>
      <c r="H20" s="87"/>
      <c r="I20" s="241">
        <v>48979244.310999997</v>
      </c>
      <c r="J20" s="87">
        <v>-5.1785790216481331</v>
      </c>
      <c r="L20" s="44"/>
      <c r="M20" s="85">
        <v>13</v>
      </c>
      <c r="N20" s="74">
        <v>2001</v>
      </c>
      <c r="O20" s="241">
        <v>33526.519999999997</v>
      </c>
      <c r="P20" s="87">
        <v>-13.590944442565856</v>
      </c>
    </row>
    <row r="21" spans="1:16">
      <c r="A21" s="44"/>
      <c r="B21" s="85">
        <v>14</v>
      </c>
      <c r="C21" s="74">
        <v>2002</v>
      </c>
      <c r="D21" s="241">
        <v>1216.683</v>
      </c>
      <c r="E21" s="87">
        <f t="shared" si="0"/>
        <v>-18.783518037159716</v>
      </c>
      <c r="F21" s="241">
        <v>35952</v>
      </c>
      <c r="G21" s="87">
        <f t="shared" si="1"/>
        <v>12.251779692768828</v>
      </c>
      <c r="H21" s="87"/>
      <c r="I21" s="241">
        <v>52108955.734999999</v>
      </c>
      <c r="J21" s="87">
        <v>6.3898728288405096</v>
      </c>
      <c r="L21" s="44"/>
      <c r="M21" s="85">
        <v>14</v>
      </c>
      <c r="N21" s="74">
        <v>2002</v>
      </c>
      <c r="O21" s="241">
        <v>37168.752999999997</v>
      </c>
      <c r="P21" s="87">
        <v>10.863737125117666</v>
      </c>
    </row>
    <row r="22" spans="1:16">
      <c r="A22" s="44"/>
      <c r="B22" s="85">
        <v>15</v>
      </c>
      <c r="C22" s="74">
        <v>2003</v>
      </c>
      <c r="D22" s="241">
        <v>1787.21</v>
      </c>
      <c r="E22" s="87">
        <f t="shared" si="0"/>
        <v>46.892000627936781</v>
      </c>
      <c r="F22" s="241">
        <v>36377</v>
      </c>
      <c r="G22" s="87">
        <f t="shared" si="1"/>
        <v>1.1821317311971518</v>
      </c>
      <c r="H22" s="87"/>
      <c r="I22" s="241">
        <v>54548350.171999998</v>
      </c>
      <c r="J22" s="87">
        <v>4.6813343360890514</v>
      </c>
      <c r="L22" s="44"/>
      <c r="M22" s="85">
        <v>15</v>
      </c>
      <c r="N22" s="74">
        <v>2003</v>
      </c>
      <c r="O22" s="241">
        <v>38164.046000000002</v>
      </c>
      <c r="P22" s="87">
        <v>2.6777680704004325</v>
      </c>
    </row>
    <row r="23" spans="1:16">
      <c r="A23" s="44"/>
      <c r="B23" s="85">
        <v>16</v>
      </c>
      <c r="C23" s="74">
        <v>2004</v>
      </c>
      <c r="D23" s="241">
        <v>3568.2550000000001</v>
      </c>
      <c r="E23" s="87">
        <f t="shared" si="0"/>
        <v>99.655048931015386</v>
      </c>
      <c r="F23" s="241">
        <v>42383</v>
      </c>
      <c r="G23" s="87">
        <f t="shared" si="1"/>
        <v>16.510432416087088</v>
      </c>
      <c r="H23" s="87"/>
      <c r="I23" s="241">
        <v>61169979.093999997</v>
      </c>
      <c r="J23" s="87">
        <v>12.139008606348142</v>
      </c>
      <c r="L23" s="44"/>
      <c r="M23" s="85">
        <v>16</v>
      </c>
      <c r="N23" s="74">
        <v>2004</v>
      </c>
      <c r="O23" s="241">
        <v>45951.703999999998</v>
      </c>
      <c r="P23" s="87">
        <v>20.40574523990459</v>
      </c>
    </row>
    <row r="24" spans="1:16">
      <c r="A24" s="44"/>
      <c r="B24" s="85">
        <v>17</v>
      </c>
      <c r="C24" s="74">
        <v>2005</v>
      </c>
      <c r="D24" s="241">
        <v>6050.6120000000001</v>
      </c>
      <c r="E24" s="87">
        <f t="shared" si="0"/>
        <v>69.567813959484397</v>
      </c>
      <c r="F24" s="241">
        <v>46910</v>
      </c>
      <c r="G24" s="87">
        <f t="shared" si="1"/>
        <v>10.68116933676238</v>
      </c>
      <c r="H24" s="87"/>
      <c r="I24" s="241">
        <v>65656544.156999998</v>
      </c>
      <c r="J24" s="87">
        <v>7.3345865561037584</v>
      </c>
      <c r="L24" s="44"/>
      <c r="M24" s="85">
        <v>17</v>
      </c>
      <c r="N24" s="74">
        <v>2005</v>
      </c>
      <c r="O24" s="241">
        <v>52955.383000000002</v>
      </c>
      <c r="P24" s="87">
        <v>15.241391265925643</v>
      </c>
    </row>
    <row r="25" spans="1:16">
      <c r="A25" s="44"/>
      <c r="B25" s="85">
        <v>18</v>
      </c>
      <c r="C25" s="74">
        <v>2006</v>
      </c>
      <c r="D25" s="241">
        <v>7730.8379999999997</v>
      </c>
      <c r="E25" s="87">
        <f t="shared" si="0"/>
        <v>27.769521496337884</v>
      </c>
      <c r="F25" s="241">
        <v>57333</v>
      </c>
      <c r="G25" s="87">
        <f t="shared" si="1"/>
        <v>22.219143039863567</v>
      </c>
      <c r="H25" s="87"/>
      <c r="I25" s="241">
        <v>75246173.392000005</v>
      </c>
      <c r="J25" s="87">
        <v>14.605747771416318</v>
      </c>
      <c r="L25" s="44"/>
      <c r="M25" s="85">
        <v>18</v>
      </c>
      <c r="N25" s="74">
        <v>2006</v>
      </c>
      <c r="O25" s="241">
        <v>65063.552000000003</v>
      </c>
      <c r="P25" s="87">
        <v>22.864850207957133</v>
      </c>
    </row>
    <row r="26" spans="1:16">
      <c r="A26" s="44"/>
      <c r="B26" s="85">
        <v>19</v>
      </c>
      <c r="C26" s="74">
        <v>2007</v>
      </c>
      <c r="D26" s="241">
        <v>11647.004999999999</v>
      </c>
      <c r="E26" s="87">
        <f t="shared" si="0"/>
        <v>50.656435951704069</v>
      </c>
      <c r="F26" s="241">
        <v>73362</v>
      </c>
      <c r="G26" s="87">
        <f t="shared" si="1"/>
        <v>27.957720684422583</v>
      </c>
      <c r="H26" s="87"/>
      <c r="I26" s="241">
        <v>83931437.612000003</v>
      </c>
      <c r="J26" s="87">
        <v>11.542466318856555</v>
      </c>
      <c r="L26" s="44"/>
      <c r="M26" s="85">
        <v>19</v>
      </c>
      <c r="N26" s="74">
        <v>2007</v>
      </c>
      <c r="O26" s="241">
        <v>85008.634999999995</v>
      </c>
      <c r="P26" s="87">
        <v>30.654771199703305</v>
      </c>
    </row>
    <row r="27" spans="1:16">
      <c r="A27" s="44"/>
      <c r="B27" s="85">
        <v>20</v>
      </c>
      <c r="C27" s="74">
        <v>2008</v>
      </c>
      <c r="D27" s="241">
        <v>12867</v>
      </c>
      <c r="E27" s="87">
        <f t="shared" si="0"/>
        <v>10.47475295150986</v>
      </c>
      <c r="F27" s="241">
        <v>74001</v>
      </c>
      <c r="G27" s="87">
        <f t="shared" si="1"/>
        <v>0.87102314549766902</v>
      </c>
      <c r="H27" s="87"/>
      <c r="I27" s="241">
        <v>81018087.606999993</v>
      </c>
      <c r="J27" s="87">
        <v>-3.4711069986289402</v>
      </c>
      <c r="L27" s="44"/>
      <c r="M27" s="85">
        <v>20</v>
      </c>
      <c r="N27" s="74">
        <v>2008</v>
      </c>
      <c r="O27" s="241">
        <v>86868.383000000002</v>
      </c>
      <c r="P27" s="87">
        <v>2.1877165772630178</v>
      </c>
    </row>
    <row r="28" spans="1:16">
      <c r="A28" s="44"/>
      <c r="B28" s="85">
        <v>21</v>
      </c>
      <c r="C28" s="74">
        <v>2009</v>
      </c>
      <c r="D28" s="241">
        <v>1692</v>
      </c>
      <c r="E28" s="87">
        <f t="shared" si="0"/>
        <v>-86.850081604103522</v>
      </c>
      <c r="F28" s="241">
        <v>39700</v>
      </c>
      <c r="G28" s="87">
        <f t="shared" si="1"/>
        <v>-46.352076323292927</v>
      </c>
      <c r="H28" s="87"/>
      <c r="I28" s="241">
        <v>54170614.088</v>
      </c>
      <c r="J28" s="87">
        <v>-33.13762927758907</v>
      </c>
      <c r="L28" s="44"/>
      <c r="M28" s="85">
        <v>21</v>
      </c>
      <c r="N28" s="74">
        <v>2009</v>
      </c>
      <c r="O28" s="241">
        <v>41392.519999999997</v>
      </c>
      <c r="P28" s="87">
        <v>-52.350304483047651</v>
      </c>
    </row>
    <row r="29" spans="1:16">
      <c r="A29" s="44"/>
      <c r="B29" s="85">
        <v>22</v>
      </c>
      <c r="C29" s="74">
        <v>2010</v>
      </c>
      <c r="D29" s="241">
        <v>3541</v>
      </c>
      <c r="E29" s="87">
        <f t="shared" si="0"/>
        <v>109.2789598108747</v>
      </c>
      <c r="F29" s="241">
        <v>59240</v>
      </c>
      <c r="G29" s="87">
        <f t="shared" si="1"/>
        <v>49.219143576826198</v>
      </c>
      <c r="H29" s="87"/>
      <c r="I29" s="241">
        <v>67399627</v>
      </c>
      <c r="J29" s="87">
        <v>24.4210133754613</v>
      </c>
      <c r="L29" s="44"/>
      <c r="M29" s="85">
        <v>22</v>
      </c>
      <c r="N29" s="74">
        <v>2010</v>
      </c>
      <c r="O29" s="241">
        <v>62956</v>
      </c>
      <c r="P29" s="87">
        <v>52.095112836812064</v>
      </c>
    </row>
    <row r="30" spans="1:16">
      <c r="A30" s="44"/>
      <c r="B30" s="85">
        <v>23</v>
      </c>
      <c r="C30" s="74">
        <v>2011</v>
      </c>
      <c r="D30" s="241">
        <v>3990</v>
      </c>
      <c r="E30" s="87">
        <f>(D30-D29)/D29*100</f>
        <v>12.680033888731998</v>
      </c>
      <c r="F30" s="241">
        <v>57523</v>
      </c>
      <c r="G30" s="87">
        <f>(F30-F29)/F29*100</f>
        <v>-2.8983794733288319</v>
      </c>
      <c r="H30" s="87"/>
      <c r="I30" s="241">
        <v>65546475</v>
      </c>
      <c r="J30" s="87">
        <v>-2.7494988955947832</v>
      </c>
      <c r="L30" s="44"/>
      <c r="M30" s="85">
        <v>23</v>
      </c>
      <c r="N30" s="74">
        <v>2011</v>
      </c>
      <c r="O30" s="241">
        <v>61513</v>
      </c>
      <c r="P30" s="87">
        <v>-2.2920770061630265</v>
      </c>
    </row>
    <row r="31" spans="1:16">
      <c r="A31" s="44"/>
      <c r="B31" s="85">
        <v>24</v>
      </c>
      <c r="C31" s="74">
        <v>2012</v>
      </c>
      <c r="D31" s="241">
        <v>4124</v>
      </c>
      <c r="E31" s="87">
        <f t="shared" si="0"/>
        <v>3.3583959899749374</v>
      </c>
      <c r="F31" s="241">
        <v>49696</v>
      </c>
      <c r="G31" s="87">
        <f t="shared" si="1"/>
        <v>-13.606731220555258</v>
      </c>
      <c r="H31" s="87"/>
      <c r="I31" s="241">
        <v>63747572</v>
      </c>
      <c r="J31" s="87">
        <v>-2.7</v>
      </c>
      <c r="L31" s="44"/>
      <c r="M31" s="85">
        <v>24</v>
      </c>
      <c r="N31" s="74">
        <v>2012</v>
      </c>
      <c r="O31" s="241">
        <v>53820</v>
      </c>
      <c r="P31" s="87">
        <v>-12.5</v>
      </c>
    </row>
    <row r="32" spans="1:16">
      <c r="A32" s="44"/>
      <c r="B32" s="85">
        <v>25</v>
      </c>
      <c r="C32" s="74">
        <v>2013</v>
      </c>
      <c r="D32" s="244">
        <v>4960</v>
      </c>
      <c r="E32" s="87">
        <f t="shared" si="0"/>
        <v>20.271580989330747</v>
      </c>
      <c r="F32" s="241">
        <v>68677</v>
      </c>
      <c r="G32" s="87">
        <f t="shared" si="1"/>
        <v>38.194220862846109</v>
      </c>
      <c r="H32" s="87"/>
      <c r="I32" s="241">
        <v>69774193</v>
      </c>
      <c r="J32" s="87">
        <v>9.5</v>
      </c>
      <c r="L32" s="44"/>
      <c r="M32" s="85">
        <v>25</v>
      </c>
      <c r="N32" s="74">
        <v>2013</v>
      </c>
      <c r="O32" s="244">
        <v>73637</v>
      </c>
      <c r="P32" s="87">
        <v>36.799999999999997</v>
      </c>
    </row>
    <row r="33" spans="1:16">
      <c r="A33" s="44"/>
      <c r="B33" s="85">
        <v>26</v>
      </c>
      <c r="C33" s="74">
        <v>2014</v>
      </c>
      <c r="D33" s="244">
        <v>4700</v>
      </c>
      <c r="E33" s="87">
        <f t="shared" si="0"/>
        <v>-5.241935483870968</v>
      </c>
      <c r="F33" s="241">
        <v>72374</v>
      </c>
      <c r="G33" s="87">
        <f t="shared" si="1"/>
        <v>5.3831704937606482</v>
      </c>
      <c r="H33" s="87"/>
      <c r="I33" s="241">
        <v>73093028</v>
      </c>
      <c r="J33" s="87">
        <v>4.8</v>
      </c>
      <c r="L33" s="44"/>
      <c r="M33" s="85">
        <v>26</v>
      </c>
      <c r="N33" s="74">
        <v>2014</v>
      </c>
      <c r="O33" s="244">
        <v>77074</v>
      </c>
      <c r="P33" s="87">
        <v>4.7</v>
      </c>
    </row>
    <row r="34" spans="1:16">
      <c r="A34" s="48"/>
      <c r="B34" s="85">
        <v>27</v>
      </c>
      <c r="C34" s="74">
        <v>2015</v>
      </c>
      <c r="D34" s="245">
        <v>1343</v>
      </c>
      <c r="E34" s="87">
        <f t="shared" si="0"/>
        <v>-71.425531914893611</v>
      </c>
      <c r="F34" s="241">
        <v>78411</v>
      </c>
      <c r="G34" s="87">
        <f t="shared" si="1"/>
        <v>8.3413933180423907</v>
      </c>
      <c r="H34" s="87"/>
      <c r="I34" s="246">
        <v>75613929</v>
      </c>
      <c r="J34" s="87">
        <f>(I34-I33)/I33*100</f>
        <v>3.4488939218662549</v>
      </c>
      <c r="L34" s="48"/>
      <c r="M34" s="85">
        <v>27</v>
      </c>
      <c r="N34" s="74">
        <v>2015</v>
      </c>
      <c r="O34" s="245">
        <v>79754</v>
      </c>
      <c r="P34" s="75">
        <f>(O34-O33)/O33*100</f>
        <v>3.4771777772011312</v>
      </c>
    </row>
    <row r="35" spans="1:16">
      <c r="A35" s="48"/>
      <c r="B35" s="45">
        <v>28</v>
      </c>
      <c r="C35" s="44">
        <v>2016</v>
      </c>
      <c r="D35" s="247">
        <v>4726</v>
      </c>
      <c r="E35" s="87">
        <f t="shared" si="0"/>
        <v>251.8987341772152</v>
      </c>
      <c r="F35" s="241">
        <v>68398</v>
      </c>
      <c r="G35" s="87">
        <f t="shared" si="1"/>
        <v>-12.769891979441661</v>
      </c>
      <c r="H35" s="87"/>
      <c r="I35" s="246">
        <v>70035770</v>
      </c>
      <c r="J35" s="248">
        <f>(I35-I34)/I34*100</f>
        <v>-7.3771579836831389</v>
      </c>
      <c r="L35" s="48"/>
      <c r="M35" s="45">
        <v>28</v>
      </c>
      <c r="N35" s="44">
        <v>2016</v>
      </c>
      <c r="O35" s="247">
        <v>73124</v>
      </c>
      <c r="P35" s="249">
        <f>(O35-O34)/O34*100</f>
        <v>-8.3130626677031874</v>
      </c>
    </row>
    <row r="36" spans="1:16">
      <c r="A36" s="48"/>
      <c r="B36" s="85">
        <v>29</v>
      </c>
      <c r="C36" s="74">
        <v>2017</v>
      </c>
      <c r="D36" s="245">
        <v>2795</v>
      </c>
      <c r="E36" s="87">
        <f t="shared" si="0"/>
        <v>-40.859077443927212</v>
      </c>
      <c r="F36" s="241">
        <v>78614</v>
      </c>
      <c r="G36" s="87">
        <f t="shared" si="1"/>
        <v>14.936109242960322</v>
      </c>
      <c r="H36" s="87"/>
      <c r="I36" s="246">
        <v>78286457</v>
      </c>
      <c r="J36" s="250">
        <f t="shared" ref="J36:J39" si="2">(I36-I35)/I35*100</f>
        <v>11.780675788957556</v>
      </c>
      <c r="L36" s="48"/>
      <c r="M36" s="85">
        <v>29</v>
      </c>
      <c r="N36" s="74">
        <v>2017</v>
      </c>
      <c r="O36" s="245">
        <v>81409</v>
      </c>
      <c r="P36" s="251">
        <f>(O36-O35)/O35*100</f>
        <v>11.330069471035502</v>
      </c>
    </row>
    <row r="37" spans="1:16">
      <c r="A37" s="48"/>
      <c r="B37" s="85">
        <v>30</v>
      </c>
      <c r="C37" s="74">
        <v>2018</v>
      </c>
      <c r="D37" s="245">
        <v>2482.1199999999994</v>
      </c>
      <c r="E37" s="87">
        <f t="shared" si="0"/>
        <v>-11.194275491949931</v>
      </c>
      <c r="F37" s="241">
        <v>84815.501000000018</v>
      </c>
      <c r="G37" s="87">
        <f t="shared" si="1"/>
        <v>7.8885452972753178</v>
      </c>
      <c r="H37" s="87"/>
      <c r="I37" s="246">
        <v>81478752.673999995</v>
      </c>
      <c r="J37" s="250">
        <f t="shared" si="2"/>
        <v>4.0777112623707001</v>
      </c>
      <c r="L37" s="48"/>
      <c r="M37" s="85">
        <v>30</v>
      </c>
      <c r="N37" s="74">
        <v>2018</v>
      </c>
      <c r="O37" s="252">
        <v>87298</v>
      </c>
      <c r="P37" s="251">
        <f t="shared" ref="P37:P39" si="3">(O37-O36)/O36*100</f>
        <v>7.233843923890479</v>
      </c>
    </row>
    <row r="38" spans="1:16">
      <c r="A38" s="134" t="s">
        <v>7</v>
      </c>
      <c r="B38" s="85">
        <v>1</v>
      </c>
      <c r="C38" s="74">
        <v>2019</v>
      </c>
      <c r="D38" s="245">
        <v>3151.6850000000004</v>
      </c>
      <c r="E38" s="87">
        <f t="shared" si="0"/>
        <v>26.97552898328852</v>
      </c>
      <c r="F38" s="241">
        <v>76667.7</v>
      </c>
      <c r="G38" s="87">
        <f t="shared" si="1"/>
        <v>-9.6064998778938051</v>
      </c>
      <c r="H38" s="87"/>
      <c r="I38" s="246">
        <v>76931664.915000007</v>
      </c>
      <c r="J38" s="250">
        <f t="shared" si="2"/>
        <v>-5.5807036924007454</v>
      </c>
      <c r="L38" s="134" t="s">
        <v>7</v>
      </c>
      <c r="M38" s="85">
        <v>1</v>
      </c>
      <c r="N38" s="74">
        <v>2019</v>
      </c>
      <c r="O38" s="253">
        <v>79820</v>
      </c>
      <c r="P38" s="251">
        <f t="shared" si="3"/>
        <v>-8.5660610781461202</v>
      </c>
    </row>
    <row r="39" spans="1:16">
      <c r="A39" s="134"/>
      <c r="B39" s="85">
        <v>2</v>
      </c>
      <c r="C39" s="74">
        <v>2020</v>
      </c>
      <c r="D39" s="245">
        <v>3045</v>
      </c>
      <c r="E39" s="87">
        <f t="shared" si="0"/>
        <v>-3.385014682622165</v>
      </c>
      <c r="F39" s="241">
        <v>62785</v>
      </c>
      <c r="G39" s="87">
        <f t="shared" si="1"/>
        <v>-18.107625505917092</v>
      </c>
      <c r="H39" s="87"/>
      <c r="I39" s="246">
        <v>68399121</v>
      </c>
      <c r="J39" s="250">
        <f t="shared" si="2"/>
        <v>-11.091068839375067</v>
      </c>
      <c r="L39" s="134"/>
      <c r="M39" s="85">
        <v>2</v>
      </c>
      <c r="N39" s="74">
        <v>2020</v>
      </c>
      <c r="O39" s="253">
        <v>65830</v>
      </c>
      <c r="P39" s="251">
        <f t="shared" si="3"/>
        <v>-17.5269356051115</v>
      </c>
    </row>
    <row r="40" spans="1:16">
      <c r="A40" s="134"/>
      <c r="B40" s="85">
        <v>3</v>
      </c>
      <c r="C40" s="74">
        <v>2021</v>
      </c>
      <c r="D40" s="245">
        <v>5226</v>
      </c>
      <c r="E40" s="87">
        <f>(D40-D39)/D39*100</f>
        <v>71.625615763546804</v>
      </c>
      <c r="F40" s="241">
        <v>76177</v>
      </c>
      <c r="G40" s="87">
        <f>(F40-F39)/F39*100</f>
        <v>21.329935494146689</v>
      </c>
      <c r="H40" s="87"/>
      <c r="I40" s="246">
        <v>83091420</v>
      </c>
      <c r="J40" s="250">
        <f>(I40-I39)/I39*100</f>
        <v>21.480245338240529</v>
      </c>
      <c r="L40" s="134"/>
      <c r="M40" s="85">
        <v>3</v>
      </c>
      <c r="N40" s="74">
        <v>2021</v>
      </c>
      <c r="O40" s="253">
        <f>D40+F40</f>
        <v>81403</v>
      </c>
      <c r="P40" s="251">
        <f>(O40-O39)/O39*100</f>
        <v>23.656387665198238</v>
      </c>
    </row>
    <row r="41" spans="1:16">
      <c r="A41" s="134"/>
      <c r="B41" s="85">
        <v>4</v>
      </c>
      <c r="C41" s="74">
        <v>2022</v>
      </c>
      <c r="D41" s="245">
        <v>5559</v>
      </c>
      <c r="E41" s="87">
        <f t="shared" ref="E41:E42" si="4">(D41-D40)/D40*100</f>
        <v>6.3719862227324908</v>
      </c>
      <c r="F41" s="241">
        <v>84470</v>
      </c>
      <c r="G41" s="87">
        <f t="shared" ref="G41:G42" si="5">(F41-F40)/F40*100</f>
        <v>10.886488047573414</v>
      </c>
      <c r="H41" s="87"/>
      <c r="I41" s="246">
        <v>98173612</v>
      </c>
      <c r="J41" s="250">
        <f t="shared" ref="J41:J42" si="6">(I41-I40)/I40*100</f>
        <v>18.151322964513064</v>
      </c>
      <c r="L41" s="134"/>
      <c r="M41" s="85">
        <v>4</v>
      </c>
      <c r="N41" s="74">
        <v>2022</v>
      </c>
      <c r="O41" s="253">
        <f t="shared" ref="O41:O42" si="7">D41+F41</f>
        <v>90029</v>
      </c>
      <c r="P41" s="251">
        <f t="shared" ref="P41:P42" si="8">(O41-O40)/O40*100</f>
        <v>10.596661056717812</v>
      </c>
    </row>
    <row r="42" spans="1:16">
      <c r="A42" s="118"/>
      <c r="B42" s="85">
        <v>5</v>
      </c>
      <c r="C42" s="74">
        <v>2023</v>
      </c>
      <c r="D42" s="245">
        <v>3572</v>
      </c>
      <c r="E42" s="87">
        <f t="shared" si="4"/>
        <v>-35.743838819931646</v>
      </c>
      <c r="F42" s="241">
        <v>75187</v>
      </c>
      <c r="G42" s="87">
        <f t="shared" si="5"/>
        <v>-10.989700485379425</v>
      </c>
      <c r="H42" s="87"/>
      <c r="I42" s="246">
        <v>100873049</v>
      </c>
      <c r="J42" s="250">
        <f t="shared" si="6"/>
        <v>2.7496563944290857</v>
      </c>
      <c r="L42" s="118"/>
      <c r="M42" s="85">
        <v>5</v>
      </c>
      <c r="N42" s="74">
        <v>2023</v>
      </c>
      <c r="O42" s="253">
        <f t="shared" si="7"/>
        <v>78759</v>
      </c>
      <c r="P42" s="251">
        <f t="shared" si="8"/>
        <v>-12.51818858367859</v>
      </c>
    </row>
    <row r="43" spans="1:16">
      <c r="A43" s="131"/>
      <c r="B43" s="254"/>
      <c r="C43" s="254"/>
      <c r="D43" s="255"/>
      <c r="E43" s="131"/>
      <c r="F43" s="255"/>
      <c r="G43" s="131"/>
      <c r="H43" s="131"/>
      <c r="I43" s="256"/>
      <c r="J43" s="131"/>
      <c r="L43" s="257"/>
      <c r="M43" s="131"/>
      <c r="N43" s="131"/>
      <c r="O43" s="258"/>
      <c r="P43" s="50"/>
    </row>
    <row r="44" spans="1:16">
      <c r="A44" s="259" t="s">
        <v>90</v>
      </c>
      <c r="D44" s="260"/>
      <c r="F44" s="260"/>
      <c r="I44" s="115"/>
      <c r="L44" s="59" t="s">
        <v>91</v>
      </c>
      <c r="O44" s="115"/>
    </row>
    <row r="45" spans="1:16">
      <c r="A45" s="259" t="s">
        <v>92</v>
      </c>
      <c r="I45" s="115"/>
      <c r="L45" s="259" t="s">
        <v>93</v>
      </c>
      <c r="O45" s="115"/>
      <c r="P45" s="261"/>
    </row>
  </sheetData>
  <mergeCells count="8">
    <mergeCell ref="O4:P4"/>
    <mergeCell ref="A6:B6"/>
    <mergeCell ref="L6:M6"/>
    <mergeCell ref="A4:C5"/>
    <mergeCell ref="D4:E4"/>
    <mergeCell ref="F4:G4"/>
    <mergeCell ref="I4:J4"/>
    <mergeCell ref="L4:N5"/>
  </mergeCells>
  <phoneticPr fontId="3"/>
  <printOptions horizontalCentered="1"/>
  <pageMargins left="0.78740157480314965" right="0.70866141732283472" top="0.98425196850393704" bottom="0.74803149606299213" header="0.31496062992125984" footer="0.31496062992125984"/>
  <pageSetup paperSize="9" scale="90" orientation="portrait" r:id="rId1"/>
  <colBreaks count="1" manualBreakCount="1">
    <brk id="11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view="pageBreakPreview" zoomScale="120" zoomScaleNormal="90" zoomScaleSheetLayoutView="120" workbookViewId="0">
      <pane ySplit="6" topLeftCell="A7" activePane="bottomLeft" state="frozen"/>
      <selection pane="bottomLeft"/>
    </sheetView>
  </sheetViews>
  <sheetFormatPr defaultColWidth="9" defaultRowHeight="13"/>
  <cols>
    <col min="1" max="2" width="4.90625" style="39" customWidth="1"/>
    <col min="3" max="3" width="9" style="39"/>
    <col min="4" max="4" width="14.26953125" style="115" customWidth="1"/>
    <col min="5" max="5" width="9" style="39"/>
    <col min="6" max="6" width="14.26953125" style="115" customWidth="1"/>
    <col min="7" max="7" width="9" style="39"/>
    <col min="8" max="8" width="0.453125" style="39" customWidth="1"/>
    <col min="9" max="9" width="14.26953125" style="39" customWidth="1"/>
    <col min="10" max="10" width="9" style="39"/>
    <col min="11" max="11" width="1.6328125" style="39" customWidth="1"/>
    <col min="12" max="13" width="4.90625" style="39" customWidth="1"/>
    <col min="14" max="14" width="9" style="39"/>
    <col min="15" max="15" width="14.26953125" style="39" customWidth="1"/>
    <col min="16" max="16" width="9" style="39" customWidth="1"/>
    <col min="17" max="17" width="3" style="39" customWidth="1"/>
    <col min="18" max="22" width="9" style="39"/>
    <col min="23" max="23" width="1.6328125" style="39" customWidth="1"/>
    <col min="24" max="16384" width="9" style="39"/>
  </cols>
  <sheetData>
    <row r="1" spans="1:23" ht="21.75" customHeight="1">
      <c r="A1" s="36" t="s">
        <v>62</v>
      </c>
      <c r="B1" s="37"/>
      <c r="C1" s="37"/>
      <c r="D1" s="233"/>
      <c r="E1" s="37"/>
      <c r="F1" s="233"/>
      <c r="G1" s="37"/>
      <c r="H1" s="37"/>
      <c r="I1" s="37"/>
      <c r="J1" s="37"/>
      <c r="K1" s="40"/>
      <c r="L1" s="36" t="s">
        <v>62</v>
      </c>
      <c r="M1" s="37"/>
      <c r="N1" s="37"/>
      <c r="O1" s="233"/>
      <c r="P1" s="37"/>
      <c r="Q1" s="37"/>
      <c r="R1" s="233"/>
      <c r="S1" s="37"/>
      <c r="T1" s="37"/>
      <c r="U1" s="37"/>
      <c r="V1" s="37"/>
      <c r="W1" s="40"/>
    </row>
    <row r="2" spans="1:23" ht="18" customHeight="1">
      <c r="A2" s="40" t="s">
        <v>94</v>
      </c>
      <c r="J2" s="42" t="s">
        <v>0</v>
      </c>
      <c r="K2" s="40"/>
      <c r="L2" s="40" t="s">
        <v>94</v>
      </c>
      <c r="O2" s="115"/>
      <c r="R2" s="115"/>
      <c r="V2" s="42" t="s">
        <v>0</v>
      </c>
      <c r="W2" s="40"/>
    </row>
    <row r="3" spans="1:23" ht="13.5" customHeight="1"/>
    <row r="4" spans="1:23" s="234" customFormat="1" ht="13.5" customHeight="1">
      <c r="A4" s="596" t="s">
        <v>1</v>
      </c>
      <c r="B4" s="597"/>
      <c r="C4" s="598"/>
      <c r="D4" s="581" t="s">
        <v>86</v>
      </c>
      <c r="E4" s="581"/>
      <c r="F4" s="581" t="s">
        <v>95</v>
      </c>
      <c r="G4" s="581"/>
      <c r="H4" s="108"/>
      <c r="I4" s="581" t="s">
        <v>13</v>
      </c>
      <c r="J4" s="581"/>
      <c r="L4" s="596" t="s">
        <v>1</v>
      </c>
      <c r="M4" s="597"/>
      <c r="N4" s="598"/>
      <c r="O4" s="595" t="s">
        <v>88</v>
      </c>
      <c r="P4" s="595"/>
      <c r="Q4" s="262"/>
    </row>
    <row r="5" spans="1:23" s="234" customFormat="1" ht="13.5" customHeight="1">
      <c r="A5" s="599"/>
      <c r="B5" s="600"/>
      <c r="C5" s="601"/>
      <c r="D5" s="116" t="s">
        <v>96</v>
      </c>
      <c r="E5" s="110" t="s">
        <v>22</v>
      </c>
      <c r="F5" s="116" t="s">
        <v>96</v>
      </c>
      <c r="G5" s="110" t="s">
        <v>22</v>
      </c>
      <c r="H5" s="110"/>
      <c r="I5" s="116" t="s">
        <v>96</v>
      </c>
      <c r="J5" s="110" t="s">
        <v>22</v>
      </c>
      <c r="L5" s="599"/>
      <c r="M5" s="600"/>
      <c r="N5" s="601"/>
      <c r="O5" s="235" t="s">
        <v>96</v>
      </c>
      <c r="P5" s="236" t="s">
        <v>22</v>
      </c>
      <c r="Q5" s="262"/>
    </row>
    <row r="6" spans="1:23" s="234" customFormat="1" ht="13.5" customHeight="1">
      <c r="A6" s="581" t="s">
        <v>2</v>
      </c>
      <c r="B6" s="581"/>
      <c r="C6" s="108" t="s">
        <v>3</v>
      </c>
      <c r="D6" s="117" t="s">
        <v>17</v>
      </c>
      <c r="E6" s="84" t="s">
        <v>9</v>
      </c>
      <c r="F6" s="117" t="s">
        <v>17</v>
      </c>
      <c r="G6" s="84" t="s">
        <v>9</v>
      </c>
      <c r="H6" s="84"/>
      <c r="I6" s="117" t="s">
        <v>17</v>
      </c>
      <c r="J6" s="84" t="s">
        <v>9</v>
      </c>
      <c r="L6" s="581" t="s">
        <v>2</v>
      </c>
      <c r="M6" s="581"/>
      <c r="N6" s="108" t="s">
        <v>3</v>
      </c>
      <c r="O6" s="237" t="s">
        <v>17</v>
      </c>
      <c r="P6" s="238" t="s">
        <v>9</v>
      </c>
      <c r="Q6" s="262"/>
    </row>
    <row r="7" spans="1:23">
      <c r="A7" s="123" t="s">
        <v>5</v>
      </c>
      <c r="B7" s="124">
        <v>63</v>
      </c>
      <c r="C7" s="239">
        <v>1988</v>
      </c>
      <c r="D7" s="240">
        <v>4599.924</v>
      </c>
      <c r="E7" s="239"/>
      <c r="F7" s="240">
        <v>19446.493999999999</v>
      </c>
      <c r="G7" s="239"/>
      <c r="H7" s="239"/>
      <c r="I7" s="240">
        <v>24006320</v>
      </c>
      <c r="J7" s="239"/>
      <c r="L7" s="123" t="s">
        <v>5</v>
      </c>
      <c r="M7" s="124">
        <v>63</v>
      </c>
      <c r="N7" s="239">
        <v>1988</v>
      </c>
      <c r="O7" s="240">
        <v>24046</v>
      </c>
      <c r="P7" s="239"/>
      <c r="Q7" s="52"/>
    </row>
    <row r="8" spans="1:23">
      <c r="A8" s="44" t="s">
        <v>6</v>
      </c>
      <c r="B8" s="85">
        <v>1</v>
      </c>
      <c r="C8" s="74">
        <v>1989</v>
      </c>
      <c r="D8" s="241">
        <v>5290.982</v>
      </c>
      <c r="E8" s="87">
        <f>(D8-D7)/D7*100</f>
        <v>15.02324821018782</v>
      </c>
      <c r="F8" s="242">
        <v>22998.632000000001</v>
      </c>
      <c r="G8" s="87">
        <f>(F8-F7)/F7*100</f>
        <v>18.26621292249391</v>
      </c>
      <c r="H8" s="87"/>
      <c r="I8" s="241">
        <v>28978573</v>
      </c>
      <c r="J8" s="87">
        <v>20.712266603127844</v>
      </c>
      <c r="L8" s="44" t="s">
        <v>6</v>
      </c>
      <c r="M8" s="85">
        <v>1</v>
      </c>
      <c r="N8" s="74">
        <v>1989</v>
      </c>
      <c r="O8" s="241">
        <v>28136</v>
      </c>
      <c r="P8" s="87">
        <v>17.009065956915904</v>
      </c>
      <c r="Q8" s="47"/>
    </row>
    <row r="9" spans="1:23">
      <c r="A9" s="44"/>
      <c r="B9" s="85">
        <v>2</v>
      </c>
      <c r="C9" s="74">
        <v>1990</v>
      </c>
      <c r="D9" s="241">
        <v>5096.9539999999997</v>
      </c>
      <c r="E9" s="87">
        <f t="shared" ref="E9:E39" si="0">(D9-D8)/D8*100</f>
        <v>-3.6671453427738041</v>
      </c>
      <c r="F9" s="242">
        <v>24472.942999999999</v>
      </c>
      <c r="G9" s="87">
        <f t="shared" ref="G9:G39" si="1">(F9-F8)/F8*100</f>
        <v>6.4104291072616739</v>
      </c>
      <c r="H9" s="87"/>
      <c r="I9" s="241">
        <v>33855208</v>
      </c>
      <c r="J9" s="87">
        <v>16.828416637354792</v>
      </c>
      <c r="L9" s="44"/>
      <c r="M9" s="85">
        <v>2</v>
      </c>
      <c r="N9" s="74">
        <v>1990</v>
      </c>
      <c r="O9" s="241">
        <v>29702</v>
      </c>
      <c r="P9" s="87">
        <v>5.5658231447256128</v>
      </c>
      <c r="Q9" s="47"/>
    </row>
    <row r="10" spans="1:23">
      <c r="A10" s="44"/>
      <c r="B10" s="85">
        <v>3</v>
      </c>
      <c r="C10" s="74">
        <v>1991</v>
      </c>
      <c r="D10" s="241">
        <v>4681.558</v>
      </c>
      <c r="E10" s="87">
        <f t="shared" si="0"/>
        <v>-8.1498871679045912</v>
      </c>
      <c r="F10" s="242">
        <v>20748</v>
      </c>
      <c r="G10" s="87">
        <f t="shared" si="1"/>
        <v>-15.220658177481964</v>
      </c>
      <c r="H10" s="87"/>
      <c r="I10" s="241">
        <v>31900154</v>
      </c>
      <c r="J10" s="87">
        <v>-5.774751110671076</v>
      </c>
      <c r="L10" s="44"/>
      <c r="M10" s="85">
        <v>3</v>
      </c>
      <c r="N10" s="74">
        <v>1991</v>
      </c>
      <c r="O10" s="241">
        <v>25430</v>
      </c>
      <c r="P10" s="87">
        <v>-14.382869840414784</v>
      </c>
      <c r="Q10" s="47"/>
    </row>
    <row r="11" spans="1:23">
      <c r="A11" s="44"/>
      <c r="B11" s="85">
        <v>4</v>
      </c>
      <c r="C11" s="74">
        <v>1992</v>
      </c>
      <c r="D11" s="241">
        <v>4729.348</v>
      </c>
      <c r="E11" s="87">
        <f t="shared" si="0"/>
        <v>1.0208140110621287</v>
      </c>
      <c r="F11" s="242">
        <v>22587</v>
      </c>
      <c r="G11" s="87">
        <f t="shared" si="1"/>
        <v>8.8635049161364954</v>
      </c>
      <c r="H11" s="87"/>
      <c r="I11" s="241">
        <v>29527419</v>
      </c>
      <c r="J11" s="87">
        <v>-7.4380048447414993</v>
      </c>
      <c r="L11" s="44"/>
      <c r="M11" s="85">
        <v>4</v>
      </c>
      <c r="N11" s="74">
        <v>1992</v>
      </c>
      <c r="O11" s="241">
        <v>27316</v>
      </c>
      <c r="P11" s="87">
        <v>7.4164372788045512</v>
      </c>
      <c r="Q11" s="47"/>
    </row>
    <row r="12" spans="1:23">
      <c r="A12" s="44"/>
      <c r="B12" s="85">
        <v>5</v>
      </c>
      <c r="C12" s="74">
        <v>1993</v>
      </c>
      <c r="D12" s="241">
        <v>6456.5810000000001</v>
      </c>
      <c r="E12" s="87">
        <f t="shared" si="0"/>
        <v>36.521588176636612</v>
      </c>
      <c r="F12" s="242">
        <v>25667</v>
      </c>
      <c r="G12" s="87">
        <f t="shared" si="1"/>
        <v>13.636162394297605</v>
      </c>
      <c r="H12" s="87"/>
      <c r="I12" s="241">
        <v>26826357</v>
      </c>
      <c r="J12" s="87">
        <v>-9.1476400290861903</v>
      </c>
      <c r="L12" s="44"/>
      <c r="M12" s="85">
        <v>5</v>
      </c>
      <c r="N12" s="74">
        <v>1993</v>
      </c>
      <c r="O12" s="241">
        <v>32224</v>
      </c>
      <c r="P12" s="87">
        <v>17.967491580026348</v>
      </c>
      <c r="Q12" s="47"/>
    </row>
    <row r="13" spans="1:23">
      <c r="A13" s="44"/>
      <c r="B13" s="85">
        <v>6</v>
      </c>
      <c r="C13" s="74">
        <v>1994</v>
      </c>
      <c r="D13" s="241">
        <v>4928.6639999999998</v>
      </c>
      <c r="E13" s="87">
        <f t="shared" si="0"/>
        <v>-23.664490540736658</v>
      </c>
      <c r="F13" s="241">
        <v>21567</v>
      </c>
      <c r="G13" s="87">
        <f t="shared" si="1"/>
        <v>-15.97381852183738</v>
      </c>
      <c r="H13" s="87"/>
      <c r="I13" s="241">
        <v>28104327</v>
      </c>
      <c r="J13" s="87">
        <v>4.763859662346249</v>
      </c>
      <c r="L13" s="44"/>
      <c r="M13" s="85">
        <v>6</v>
      </c>
      <c r="N13" s="74">
        <v>1994</v>
      </c>
      <c r="O13" s="241">
        <v>26495</v>
      </c>
      <c r="P13" s="87">
        <v>-17.778674280039723</v>
      </c>
      <c r="Q13" s="47"/>
    </row>
    <row r="14" spans="1:23">
      <c r="A14" s="44"/>
      <c r="B14" s="85">
        <v>7</v>
      </c>
      <c r="C14" s="74">
        <v>1995</v>
      </c>
      <c r="D14" s="241">
        <v>4644.0709999999999</v>
      </c>
      <c r="E14" s="87">
        <f t="shared" si="0"/>
        <v>-5.7742422693046196</v>
      </c>
      <c r="F14" s="241">
        <v>24201</v>
      </c>
      <c r="G14" s="87">
        <f t="shared" si="1"/>
        <v>12.213103352343859</v>
      </c>
      <c r="H14" s="87"/>
      <c r="I14" s="241">
        <v>31548754</v>
      </c>
      <c r="J14" s="87">
        <v>12.255860102965627</v>
      </c>
      <c r="L14" s="44"/>
      <c r="M14" s="85">
        <v>7</v>
      </c>
      <c r="N14" s="74">
        <v>1995</v>
      </c>
      <c r="O14" s="241">
        <v>28845</v>
      </c>
      <c r="P14" s="87">
        <v>8.8695980373655487</v>
      </c>
      <c r="Q14" s="47"/>
    </row>
    <row r="15" spans="1:23">
      <c r="A15" s="44"/>
      <c r="B15" s="85">
        <v>8</v>
      </c>
      <c r="C15" s="74">
        <v>1996</v>
      </c>
      <c r="D15" s="241">
        <v>6703.9719999999998</v>
      </c>
      <c r="E15" s="87">
        <f t="shared" si="0"/>
        <v>44.355501886168405</v>
      </c>
      <c r="F15" s="241">
        <v>29200</v>
      </c>
      <c r="G15" s="87">
        <f t="shared" si="1"/>
        <v>20.656171232593696</v>
      </c>
      <c r="H15" s="87"/>
      <c r="I15" s="241">
        <v>37993421</v>
      </c>
      <c r="J15" s="87">
        <v>20.427643513274731</v>
      </c>
      <c r="L15" s="44"/>
      <c r="M15" s="85">
        <v>8</v>
      </c>
      <c r="N15" s="74">
        <v>1996</v>
      </c>
      <c r="O15" s="241">
        <v>35904</v>
      </c>
      <c r="P15" s="87">
        <v>24.472178887155493</v>
      </c>
      <c r="Q15" s="47"/>
    </row>
    <row r="16" spans="1:23">
      <c r="A16" s="44"/>
      <c r="B16" s="85">
        <v>9</v>
      </c>
      <c r="C16" s="74">
        <v>1997</v>
      </c>
      <c r="D16" s="241">
        <v>5660.7839999999997</v>
      </c>
      <c r="E16" s="87">
        <f t="shared" si="0"/>
        <v>-15.560745182109951</v>
      </c>
      <c r="F16" s="241">
        <v>32009</v>
      </c>
      <c r="G16" s="87">
        <f t="shared" si="1"/>
        <v>9.6198630136986303</v>
      </c>
      <c r="H16" s="87"/>
      <c r="I16" s="241">
        <v>40956183</v>
      </c>
      <c r="J16" s="87">
        <v>7.7980922012787346</v>
      </c>
      <c r="L16" s="44"/>
      <c r="M16" s="85">
        <v>9</v>
      </c>
      <c r="N16" s="74">
        <v>1997</v>
      </c>
      <c r="O16" s="241">
        <v>37670</v>
      </c>
      <c r="P16" s="87">
        <v>4.9186720142602383</v>
      </c>
      <c r="Q16" s="47"/>
    </row>
    <row r="17" spans="1:17">
      <c r="A17" s="44"/>
      <c r="B17" s="85">
        <v>10</v>
      </c>
      <c r="C17" s="74">
        <v>1998</v>
      </c>
      <c r="D17" s="241">
        <v>13773.233</v>
      </c>
      <c r="E17" s="87">
        <f t="shared" si="0"/>
        <v>143.3096369690135</v>
      </c>
      <c r="F17" s="241">
        <v>30121</v>
      </c>
      <c r="G17" s="87">
        <f t="shared" si="1"/>
        <v>-5.8983410915679961</v>
      </c>
      <c r="H17" s="87"/>
      <c r="I17" s="241">
        <v>36653647</v>
      </c>
      <c r="J17" s="87">
        <v>-10.505217246441163</v>
      </c>
      <c r="L17" s="44"/>
      <c r="M17" s="85">
        <v>10</v>
      </c>
      <c r="N17" s="74">
        <v>1998</v>
      </c>
      <c r="O17" s="241">
        <v>43894</v>
      </c>
      <c r="P17" s="87">
        <v>16.522431643217416</v>
      </c>
      <c r="Q17" s="47"/>
    </row>
    <row r="18" spans="1:17">
      <c r="A18" s="44"/>
      <c r="B18" s="85">
        <v>11</v>
      </c>
      <c r="C18" s="74">
        <v>1999</v>
      </c>
      <c r="D18" s="241">
        <v>13346.227000000001</v>
      </c>
      <c r="E18" s="87">
        <f t="shared" si="0"/>
        <v>-3.1002597574585384</v>
      </c>
      <c r="F18" s="241">
        <v>32907</v>
      </c>
      <c r="G18" s="87">
        <f t="shared" si="1"/>
        <v>9.2493609109923316</v>
      </c>
      <c r="H18" s="87"/>
      <c r="I18" s="241">
        <v>35268008</v>
      </c>
      <c r="J18" s="87">
        <v>-3.7803577908632064</v>
      </c>
      <c r="L18" s="44"/>
      <c r="M18" s="85">
        <v>11</v>
      </c>
      <c r="N18" s="74">
        <v>1999</v>
      </c>
      <c r="O18" s="241">
        <v>46253</v>
      </c>
      <c r="P18" s="87">
        <v>5.3743108397503079</v>
      </c>
      <c r="Q18" s="47"/>
    </row>
    <row r="19" spans="1:17">
      <c r="A19" s="44"/>
      <c r="B19" s="85">
        <v>12</v>
      </c>
      <c r="C19" s="74">
        <v>2000</v>
      </c>
      <c r="D19" s="241">
        <v>10612.206</v>
      </c>
      <c r="E19" s="87">
        <f t="shared" si="0"/>
        <v>-20.485347656682301</v>
      </c>
      <c r="F19" s="241">
        <v>42401</v>
      </c>
      <c r="G19" s="87">
        <f t="shared" si="1"/>
        <v>28.851004345579966</v>
      </c>
      <c r="H19" s="87"/>
      <c r="I19" s="241">
        <v>40938423</v>
      </c>
      <c r="J19" s="87">
        <v>16.078069960741757</v>
      </c>
      <c r="L19" s="44"/>
      <c r="M19" s="85">
        <v>12</v>
      </c>
      <c r="N19" s="74">
        <v>2000</v>
      </c>
      <c r="O19" s="241">
        <v>53219</v>
      </c>
      <c r="P19" s="87">
        <v>15.060644714937411</v>
      </c>
      <c r="Q19" s="47"/>
    </row>
    <row r="20" spans="1:17">
      <c r="A20" s="44"/>
      <c r="B20" s="85">
        <v>13</v>
      </c>
      <c r="C20" s="74">
        <v>2001</v>
      </c>
      <c r="D20" s="241">
        <v>15269.465</v>
      </c>
      <c r="E20" s="87">
        <f t="shared" si="0"/>
        <v>43.885870666287481</v>
      </c>
      <c r="F20" s="241">
        <v>44028</v>
      </c>
      <c r="G20" s="87">
        <f t="shared" si="1"/>
        <v>3.8371736515648216</v>
      </c>
      <c r="H20" s="87"/>
      <c r="I20" s="241">
        <v>42415533</v>
      </c>
      <c r="J20" s="87">
        <v>3.608126282734446</v>
      </c>
      <c r="L20" s="44"/>
      <c r="M20" s="85">
        <v>13</v>
      </c>
      <c r="N20" s="74">
        <v>2001</v>
      </c>
      <c r="O20" s="241">
        <v>59297</v>
      </c>
      <c r="P20" s="87">
        <v>11.420733196790607</v>
      </c>
      <c r="Q20" s="47"/>
    </row>
    <row r="21" spans="1:17">
      <c r="A21" s="44"/>
      <c r="B21" s="85">
        <v>14</v>
      </c>
      <c r="C21" s="74">
        <v>2002</v>
      </c>
      <c r="D21" s="241">
        <v>14106.675999999999</v>
      </c>
      <c r="E21" s="87">
        <f t="shared" si="0"/>
        <v>-7.6151260047421481</v>
      </c>
      <c r="F21" s="241">
        <v>42056</v>
      </c>
      <c r="G21" s="87">
        <f t="shared" si="1"/>
        <v>-4.4789679294994098</v>
      </c>
      <c r="H21" s="87"/>
      <c r="I21" s="241">
        <v>42227506</v>
      </c>
      <c r="J21" s="87">
        <v>-0.44329750612824625</v>
      </c>
      <c r="L21" s="44"/>
      <c r="M21" s="85">
        <v>14</v>
      </c>
      <c r="N21" s="74">
        <v>2002</v>
      </c>
      <c r="O21" s="241">
        <v>56099</v>
      </c>
      <c r="P21" s="87">
        <v>-5.3931902119837503</v>
      </c>
      <c r="Q21" s="47"/>
    </row>
    <row r="22" spans="1:17">
      <c r="A22" s="44"/>
      <c r="B22" s="85">
        <v>15</v>
      </c>
      <c r="C22" s="74">
        <v>2003</v>
      </c>
      <c r="D22" s="241">
        <v>12987.678</v>
      </c>
      <c r="E22" s="87">
        <f t="shared" si="0"/>
        <v>-7.9324002337616575</v>
      </c>
      <c r="F22" s="241">
        <v>41285</v>
      </c>
      <c r="G22" s="87">
        <f t="shared" si="1"/>
        <v>-1.8332699258132013</v>
      </c>
      <c r="H22" s="87"/>
      <c r="I22" s="241">
        <v>44362023</v>
      </c>
      <c r="J22" s="87">
        <v>5.0548024313820434</v>
      </c>
      <c r="L22" s="44"/>
      <c r="M22" s="85">
        <v>15</v>
      </c>
      <c r="N22" s="74">
        <v>2003</v>
      </c>
      <c r="O22" s="241">
        <v>54273</v>
      </c>
      <c r="P22" s="87">
        <v>-3.2549599814613401</v>
      </c>
      <c r="Q22" s="47"/>
    </row>
    <row r="23" spans="1:17">
      <c r="A23" s="44"/>
      <c r="B23" s="85">
        <v>16</v>
      </c>
      <c r="C23" s="74">
        <v>2004</v>
      </c>
      <c r="D23" s="241">
        <v>15774.888000000001</v>
      </c>
      <c r="E23" s="87">
        <f t="shared" si="0"/>
        <v>21.460418097830892</v>
      </c>
      <c r="F23" s="241">
        <v>47561</v>
      </c>
      <c r="G23" s="87">
        <f t="shared" si="1"/>
        <v>15.20164708731985</v>
      </c>
      <c r="H23" s="87"/>
      <c r="I23" s="241">
        <v>49216636</v>
      </c>
      <c r="J23" s="87">
        <v>10.943173173144075</v>
      </c>
      <c r="L23" s="44"/>
      <c r="M23" s="85">
        <v>16</v>
      </c>
      <c r="N23" s="74">
        <v>2004</v>
      </c>
      <c r="O23" s="241">
        <v>63336</v>
      </c>
      <c r="P23" s="87">
        <v>16.698911060748429</v>
      </c>
      <c r="Q23" s="47"/>
    </row>
    <row r="24" spans="1:17">
      <c r="A24" s="44"/>
      <c r="B24" s="85">
        <v>17</v>
      </c>
      <c r="C24" s="74">
        <v>2005</v>
      </c>
      <c r="D24" s="241">
        <v>21676.314999999999</v>
      </c>
      <c r="E24" s="87">
        <f t="shared" si="0"/>
        <v>37.410262437362455</v>
      </c>
      <c r="F24" s="241">
        <v>46921</v>
      </c>
      <c r="G24" s="87">
        <f t="shared" si="1"/>
        <v>-1.3456403355690587</v>
      </c>
      <c r="H24" s="87"/>
      <c r="I24" s="241">
        <v>56949392</v>
      </c>
      <c r="J24" s="87">
        <v>15.71167115119367</v>
      </c>
      <c r="L24" s="44"/>
      <c r="M24" s="85">
        <v>17</v>
      </c>
      <c r="N24" s="74">
        <v>2005</v>
      </c>
      <c r="O24" s="241">
        <v>68598</v>
      </c>
      <c r="P24" s="87">
        <v>8.3080712391057148</v>
      </c>
      <c r="Q24" s="47"/>
    </row>
    <row r="25" spans="1:17">
      <c r="A25" s="44"/>
      <c r="B25" s="85">
        <v>18</v>
      </c>
      <c r="C25" s="74">
        <v>2006</v>
      </c>
      <c r="D25" s="241">
        <v>20577.116999999998</v>
      </c>
      <c r="E25" s="87">
        <f t="shared" si="0"/>
        <v>-5.0709633994523537</v>
      </c>
      <c r="F25" s="241">
        <v>56199</v>
      </c>
      <c r="G25" s="87">
        <f t="shared" si="1"/>
        <v>19.773662112913197</v>
      </c>
      <c r="H25" s="87"/>
      <c r="I25" s="241">
        <v>67344293</v>
      </c>
      <c r="J25" s="87">
        <v>18.252874411723297</v>
      </c>
      <c r="L25" s="44"/>
      <c r="M25" s="85">
        <v>18</v>
      </c>
      <c r="N25" s="74">
        <v>2006</v>
      </c>
      <c r="O25" s="241">
        <v>76776</v>
      </c>
      <c r="P25" s="87">
        <v>11.9216303682323</v>
      </c>
      <c r="Q25" s="47"/>
    </row>
    <row r="26" spans="1:17">
      <c r="A26" s="44"/>
      <c r="B26" s="85">
        <v>19</v>
      </c>
      <c r="C26" s="74">
        <v>2007</v>
      </c>
      <c r="D26" s="241">
        <v>32128.958999999999</v>
      </c>
      <c r="E26" s="87">
        <f t="shared" si="0"/>
        <v>56.139263823984678</v>
      </c>
      <c r="F26" s="241">
        <v>55576</v>
      </c>
      <c r="G26" s="87">
        <f t="shared" si="1"/>
        <v>-1.1085606505453833</v>
      </c>
      <c r="H26" s="87"/>
      <c r="I26" s="241">
        <v>73135920</v>
      </c>
      <c r="J26" s="87">
        <v>8.6000264343112178</v>
      </c>
      <c r="L26" s="44"/>
      <c r="M26" s="85">
        <v>19</v>
      </c>
      <c r="N26" s="74">
        <v>2007</v>
      </c>
      <c r="O26" s="241">
        <v>87705</v>
      </c>
      <c r="P26" s="87">
        <v>14.234917161613012</v>
      </c>
      <c r="Q26" s="47"/>
    </row>
    <row r="27" spans="1:17">
      <c r="A27" s="44"/>
      <c r="B27" s="85">
        <v>20</v>
      </c>
      <c r="C27" s="74">
        <v>2008</v>
      </c>
      <c r="D27" s="241">
        <v>33240</v>
      </c>
      <c r="E27" s="87">
        <f t="shared" si="0"/>
        <v>3.4580672221593023</v>
      </c>
      <c r="F27" s="241">
        <v>59509</v>
      </c>
      <c r="G27" s="87">
        <f t="shared" si="1"/>
        <v>7.0767957391679861</v>
      </c>
      <c r="H27" s="87"/>
      <c r="I27" s="241">
        <v>78954750</v>
      </c>
      <c r="J27" s="87">
        <v>7.9561862351632442</v>
      </c>
      <c r="L27" s="44"/>
      <c r="M27" s="85">
        <v>20</v>
      </c>
      <c r="N27" s="74">
        <v>2008</v>
      </c>
      <c r="O27" s="241">
        <v>92749</v>
      </c>
      <c r="P27" s="87">
        <v>5.7510974288809109</v>
      </c>
      <c r="Q27" s="47"/>
    </row>
    <row r="28" spans="1:17">
      <c r="A28" s="44"/>
      <c r="B28" s="85">
        <v>21</v>
      </c>
      <c r="C28" s="74">
        <v>2009</v>
      </c>
      <c r="D28" s="241">
        <v>33086</v>
      </c>
      <c r="E28" s="87">
        <f t="shared" si="0"/>
        <v>-0.46329723225030084</v>
      </c>
      <c r="F28" s="241">
        <v>32975</v>
      </c>
      <c r="G28" s="87">
        <f t="shared" si="1"/>
        <v>-44.588213547530628</v>
      </c>
      <c r="H28" s="87"/>
      <c r="I28" s="241">
        <v>51499378</v>
      </c>
      <c r="J28" s="87">
        <v>-34.773553206108559</v>
      </c>
      <c r="L28" s="44"/>
      <c r="M28" s="85">
        <v>21</v>
      </c>
      <c r="N28" s="74">
        <v>2009</v>
      </c>
      <c r="O28" s="241">
        <v>66061</v>
      </c>
      <c r="P28" s="87">
        <v>-28.774434225705932</v>
      </c>
      <c r="Q28" s="47"/>
    </row>
    <row r="29" spans="1:17">
      <c r="A29" s="44"/>
      <c r="B29" s="85">
        <v>22</v>
      </c>
      <c r="C29" s="74">
        <v>2010</v>
      </c>
      <c r="D29" s="241">
        <v>26294</v>
      </c>
      <c r="E29" s="87">
        <f t="shared" si="0"/>
        <v>-20.528320135404705</v>
      </c>
      <c r="F29" s="241">
        <v>40863</v>
      </c>
      <c r="G29" s="87">
        <f t="shared" si="1"/>
        <v>23.92115238817286</v>
      </c>
      <c r="H29" s="87"/>
      <c r="I29" s="241">
        <v>60764957</v>
      </c>
      <c r="J29" s="87">
        <v>17.991632830982923</v>
      </c>
      <c r="L29" s="44"/>
      <c r="M29" s="85">
        <v>22</v>
      </c>
      <c r="N29" s="74">
        <v>2010</v>
      </c>
      <c r="O29" s="241">
        <v>67201</v>
      </c>
      <c r="P29" s="87">
        <v>1.7256777826554242</v>
      </c>
      <c r="Q29" s="47"/>
    </row>
    <row r="30" spans="1:17">
      <c r="A30" s="44"/>
      <c r="B30" s="85">
        <v>23</v>
      </c>
      <c r="C30" s="74">
        <v>2011</v>
      </c>
      <c r="D30" s="241">
        <v>29719</v>
      </c>
      <c r="E30" s="87">
        <f t="shared" si="0"/>
        <v>13.025785350270025</v>
      </c>
      <c r="F30" s="241">
        <v>47563</v>
      </c>
      <c r="G30" s="87">
        <f t="shared" si="1"/>
        <v>16.39625088711059</v>
      </c>
      <c r="H30" s="87"/>
      <c r="I30" s="241">
        <v>68111187</v>
      </c>
      <c r="J30" s="87">
        <v>12.089583145759491</v>
      </c>
      <c r="L30" s="44"/>
      <c r="M30" s="85">
        <v>23</v>
      </c>
      <c r="N30" s="74">
        <v>2011</v>
      </c>
      <c r="O30" s="241">
        <v>77283</v>
      </c>
      <c r="P30" s="87">
        <v>15.00275293522418</v>
      </c>
      <c r="Q30" s="47"/>
    </row>
    <row r="31" spans="1:17">
      <c r="A31" s="44"/>
      <c r="B31" s="85">
        <v>24</v>
      </c>
      <c r="C31" s="74">
        <v>2012</v>
      </c>
      <c r="D31" s="241">
        <v>28284</v>
      </c>
      <c r="E31" s="87">
        <f t="shared" si="0"/>
        <v>-4.828560853326155</v>
      </c>
      <c r="F31" s="241">
        <v>41966</v>
      </c>
      <c r="G31" s="87">
        <f t="shared" si="1"/>
        <v>-11.767550406828837</v>
      </c>
      <c r="H31" s="87"/>
      <c r="I31" s="241">
        <v>70688632</v>
      </c>
      <c r="J31" s="87">
        <v>3.8</v>
      </c>
      <c r="L31" s="44"/>
      <c r="M31" s="85">
        <v>24</v>
      </c>
      <c r="N31" s="74">
        <v>2012</v>
      </c>
      <c r="O31" s="241">
        <v>70250</v>
      </c>
      <c r="P31" s="87">
        <v>-9.1</v>
      </c>
      <c r="Q31" s="47"/>
    </row>
    <row r="32" spans="1:17">
      <c r="A32" s="44"/>
      <c r="B32" s="85">
        <v>25</v>
      </c>
      <c r="C32" s="74">
        <v>2013</v>
      </c>
      <c r="D32" s="241">
        <v>29017</v>
      </c>
      <c r="E32" s="87">
        <f t="shared" si="0"/>
        <v>2.5915712063357375</v>
      </c>
      <c r="F32" s="241">
        <v>49162</v>
      </c>
      <c r="G32" s="87">
        <f t="shared" si="1"/>
        <v>17.147214411666585</v>
      </c>
      <c r="H32" s="87"/>
      <c r="I32" s="241">
        <v>81242545</v>
      </c>
      <c r="J32" s="87">
        <v>14.9</v>
      </c>
      <c r="L32" s="44"/>
      <c r="M32" s="85">
        <v>25</v>
      </c>
      <c r="N32" s="74">
        <v>2013</v>
      </c>
      <c r="O32" s="241">
        <v>78179</v>
      </c>
      <c r="P32" s="87">
        <v>11.3</v>
      </c>
      <c r="Q32" s="47"/>
    </row>
    <row r="33" spans="1:17">
      <c r="A33" s="44"/>
      <c r="B33" s="85">
        <v>26</v>
      </c>
      <c r="C33" s="74">
        <v>2014</v>
      </c>
      <c r="D33" s="241">
        <v>37308</v>
      </c>
      <c r="E33" s="87">
        <f t="shared" si="0"/>
        <v>28.572905538132819</v>
      </c>
      <c r="F33" s="241">
        <v>53967</v>
      </c>
      <c r="G33" s="87">
        <f t="shared" si="1"/>
        <v>9.7738090395020549</v>
      </c>
      <c r="H33" s="87"/>
      <c r="I33" s="241">
        <v>85909113</v>
      </c>
      <c r="J33" s="87">
        <v>5.7</v>
      </c>
      <c r="L33" s="44"/>
      <c r="M33" s="85">
        <v>26</v>
      </c>
      <c r="N33" s="74">
        <v>2014</v>
      </c>
      <c r="O33" s="241">
        <v>91275</v>
      </c>
      <c r="P33" s="87">
        <v>16.8</v>
      </c>
      <c r="Q33" s="47"/>
    </row>
    <row r="34" spans="1:17">
      <c r="A34" s="48"/>
      <c r="B34" s="85">
        <v>27</v>
      </c>
      <c r="C34" s="74">
        <v>2015</v>
      </c>
      <c r="D34" s="241">
        <v>32476</v>
      </c>
      <c r="E34" s="87">
        <f t="shared" si="0"/>
        <v>-12.951645759622602</v>
      </c>
      <c r="F34" s="241">
        <v>48998</v>
      </c>
      <c r="G34" s="87">
        <f t="shared" si="1"/>
        <v>-9.2074786443567369</v>
      </c>
      <c r="H34" s="87"/>
      <c r="I34" s="246">
        <v>78405536</v>
      </c>
      <c r="J34" s="87">
        <f>(I34-I33)/I33*100</f>
        <v>-8.7343201878943866</v>
      </c>
      <c r="L34" s="48"/>
      <c r="M34" s="85">
        <v>27</v>
      </c>
      <c r="N34" s="74">
        <v>2015</v>
      </c>
      <c r="O34" s="241">
        <v>81474</v>
      </c>
      <c r="P34" s="87">
        <f>(O34-O33)/O33*100</f>
        <v>-10.737880032867707</v>
      </c>
      <c r="Q34" s="47"/>
    </row>
    <row r="35" spans="1:17">
      <c r="A35" s="48"/>
      <c r="B35" s="85">
        <v>28</v>
      </c>
      <c r="C35" s="74">
        <v>2016</v>
      </c>
      <c r="D35" s="263">
        <v>30162</v>
      </c>
      <c r="E35" s="87">
        <f t="shared" si="0"/>
        <v>-7.1252617317403626</v>
      </c>
      <c r="F35" s="241">
        <v>42755</v>
      </c>
      <c r="G35" s="87">
        <f t="shared" si="1"/>
        <v>-12.741336381076779</v>
      </c>
      <c r="H35" s="87"/>
      <c r="I35" s="246">
        <v>66041974</v>
      </c>
      <c r="J35" s="87">
        <f>(I35-I34)/I34*100</f>
        <v>-15.768736023946065</v>
      </c>
      <c r="L35" s="48"/>
      <c r="M35" s="85">
        <v>28</v>
      </c>
      <c r="N35" s="74">
        <v>2016</v>
      </c>
      <c r="O35" s="241">
        <v>72917</v>
      </c>
      <c r="P35" s="87">
        <f>(O35-O34)/O34*100</f>
        <v>-10.502737069494563</v>
      </c>
      <c r="Q35" s="47"/>
    </row>
    <row r="36" spans="1:17">
      <c r="A36" s="48"/>
      <c r="B36" s="85">
        <v>29</v>
      </c>
      <c r="C36" s="74">
        <v>2017</v>
      </c>
      <c r="D36" s="241">
        <v>39823</v>
      </c>
      <c r="E36" s="87">
        <f t="shared" si="0"/>
        <v>32.030369338903256</v>
      </c>
      <c r="F36" s="241">
        <v>46132</v>
      </c>
      <c r="G36" s="87">
        <f t="shared" si="1"/>
        <v>7.8984914045140924</v>
      </c>
      <c r="H36" s="87"/>
      <c r="I36" s="246">
        <v>75379231</v>
      </c>
      <c r="J36" s="87">
        <f t="shared" ref="J36:J39" si="2">(I36-I35)/I35*100</f>
        <v>14.138367517603276</v>
      </c>
      <c r="L36" s="48"/>
      <c r="M36" s="85">
        <v>29</v>
      </c>
      <c r="N36" s="74">
        <v>2017</v>
      </c>
      <c r="O36" s="241">
        <v>85955</v>
      </c>
      <c r="P36" s="87">
        <f t="shared" ref="P36:P39" si="3">(O36-O35)/O35*100</f>
        <v>17.880603974381831</v>
      </c>
      <c r="Q36" s="47"/>
    </row>
    <row r="37" spans="1:17">
      <c r="A37" s="48"/>
      <c r="B37" s="85">
        <v>30</v>
      </c>
      <c r="C37" s="74">
        <v>2018</v>
      </c>
      <c r="D37" s="241">
        <v>38929.173999999999</v>
      </c>
      <c r="E37" s="87">
        <f t="shared" si="0"/>
        <v>-2.2444968987770908</v>
      </c>
      <c r="F37" s="241">
        <v>45602.379000000001</v>
      </c>
      <c r="G37" s="87">
        <f t="shared" si="1"/>
        <v>-1.1480555796410283</v>
      </c>
      <c r="H37" s="87"/>
      <c r="I37" s="246">
        <v>82703304.394999981</v>
      </c>
      <c r="J37" s="87">
        <f t="shared" si="2"/>
        <v>9.7163015565918691</v>
      </c>
      <c r="L37" s="48"/>
      <c r="M37" s="85">
        <v>30</v>
      </c>
      <c r="N37" s="74">
        <v>2018</v>
      </c>
      <c r="O37" s="241">
        <v>84531</v>
      </c>
      <c r="P37" s="87">
        <f t="shared" si="3"/>
        <v>-1.6566808213600139</v>
      </c>
      <c r="Q37" s="47"/>
    </row>
    <row r="38" spans="1:17">
      <c r="A38" s="118" t="s">
        <v>7</v>
      </c>
      <c r="B38" s="85">
        <v>1</v>
      </c>
      <c r="C38" s="74">
        <v>2019</v>
      </c>
      <c r="D38" s="241">
        <v>39660.080000000002</v>
      </c>
      <c r="E38" s="87">
        <f t="shared" si="0"/>
        <v>1.8775276351869237</v>
      </c>
      <c r="F38" s="241">
        <v>48971.360000000001</v>
      </c>
      <c r="G38" s="87">
        <f t="shared" si="1"/>
        <v>7.3877308023776571</v>
      </c>
      <c r="H38" s="87"/>
      <c r="I38" s="246">
        <v>78599509.95099999</v>
      </c>
      <c r="J38" s="87">
        <f t="shared" si="2"/>
        <v>-4.9620682922169852</v>
      </c>
      <c r="L38" s="134" t="s">
        <v>7</v>
      </c>
      <c r="M38" s="85">
        <v>1</v>
      </c>
      <c r="N38" s="74">
        <v>2019</v>
      </c>
      <c r="O38" s="241">
        <v>88631</v>
      </c>
      <c r="P38" s="87">
        <f t="shared" si="3"/>
        <v>4.8502916089955157</v>
      </c>
      <c r="Q38" s="47"/>
    </row>
    <row r="39" spans="1:17">
      <c r="A39" s="118"/>
      <c r="B39" s="85">
        <v>2</v>
      </c>
      <c r="C39" s="74">
        <v>2020</v>
      </c>
      <c r="D39" s="241">
        <v>27504</v>
      </c>
      <c r="E39" s="87">
        <f t="shared" si="0"/>
        <v>-30.650669388463164</v>
      </c>
      <c r="F39" s="241">
        <v>39366</v>
      </c>
      <c r="G39" s="87">
        <f t="shared" si="1"/>
        <v>-19.614239833241307</v>
      </c>
      <c r="H39" s="87"/>
      <c r="I39" s="246">
        <v>68010832</v>
      </c>
      <c r="J39" s="87">
        <f t="shared" si="2"/>
        <v>-13.471684438746651</v>
      </c>
      <c r="L39" s="134"/>
      <c r="M39" s="85">
        <v>2</v>
      </c>
      <c r="N39" s="74">
        <v>2020</v>
      </c>
      <c r="O39" s="241">
        <v>66674</v>
      </c>
      <c r="P39" s="87">
        <f t="shared" si="3"/>
        <v>-24.773499114305377</v>
      </c>
      <c r="Q39" s="47"/>
    </row>
    <row r="40" spans="1:17">
      <c r="A40" s="118"/>
      <c r="B40" s="85">
        <v>3</v>
      </c>
      <c r="C40" s="74">
        <v>2021</v>
      </c>
      <c r="D40" s="241">
        <v>42580</v>
      </c>
      <c r="E40" s="87">
        <f>(D40-D39)/D39*100</f>
        <v>54.813845258871439</v>
      </c>
      <c r="F40" s="241">
        <v>71740</v>
      </c>
      <c r="G40" s="87">
        <f>(F40-F39)/F39*100</f>
        <v>82.238479906518307</v>
      </c>
      <c r="H40" s="87"/>
      <c r="I40" s="246">
        <v>84875045</v>
      </c>
      <c r="J40" s="87">
        <f>(I40-I39)/I39*100</f>
        <v>24.796363320478125</v>
      </c>
      <c r="L40" s="134"/>
      <c r="M40" s="85">
        <v>3</v>
      </c>
      <c r="N40" s="74">
        <v>2021</v>
      </c>
      <c r="O40" s="241">
        <f>D40+F40</f>
        <v>114320</v>
      </c>
      <c r="P40" s="87">
        <f>(O40-O39)/O39*100</f>
        <v>71.46113927467978</v>
      </c>
      <c r="Q40" s="47"/>
    </row>
    <row r="41" spans="1:17">
      <c r="A41" s="118"/>
      <c r="B41" s="85">
        <v>4</v>
      </c>
      <c r="C41" s="74">
        <v>2022</v>
      </c>
      <c r="D41" s="241">
        <v>193197</v>
      </c>
      <c r="E41" s="87">
        <f t="shared" ref="E41:E42" si="4">(D41-D40)/D40*100</f>
        <v>353.72710192578671</v>
      </c>
      <c r="F41" s="241">
        <v>72033</v>
      </c>
      <c r="G41" s="87">
        <f t="shared" ref="G41:G42" si="5">(F41-F40)/F40*100</f>
        <v>0.40841929188737108</v>
      </c>
      <c r="H41" s="87"/>
      <c r="I41" s="246">
        <v>118503153</v>
      </c>
      <c r="J41" s="87">
        <f t="shared" ref="J41:J42" si="6">(I41-I40)/I40*100</f>
        <v>39.620724796081106</v>
      </c>
      <c r="L41" s="134"/>
      <c r="M41" s="85">
        <v>4</v>
      </c>
      <c r="N41" s="74">
        <v>2022</v>
      </c>
      <c r="O41" s="241">
        <f t="shared" ref="O41:O42" si="7">D41+F41</f>
        <v>265230</v>
      </c>
      <c r="P41" s="87">
        <f t="shared" ref="P41:P42" si="8">(O41-O40)/O40*100</f>
        <v>132.00664800559832</v>
      </c>
      <c r="Q41" s="47"/>
    </row>
    <row r="42" spans="1:17">
      <c r="A42" s="118"/>
      <c r="B42" s="85">
        <v>5</v>
      </c>
      <c r="C42" s="74">
        <v>2023</v>
      </c>
      <c r="D42" s="241">
        <v>172712</v>
      </c>
      <c r="E42" s="87">
        <f t="shared" si="4"/>
        <v>-10.603166715839272</v>
      </c>
      <c r="F42" s="241">
        <v>57515</v>
      </c>
      <c r="G42" s="87">
        <f t="shared" si="5"/>
        <v>-20.154651340357891</v>
      </c>
      <c r="H42" s="87"/>
      <c r="I42" s="246">
        <v>110395119</v>
      </c>
      <c r="J42" s="87">
        <f t="shared" si="6"/>
        <v>-6.8420407345617207</v>
      </c>
      <c r="L42" s="118"/>
      <c r="M42" s="85">
        <v>5</v>
      </c>
      <c r="N42" s="74">
        <v>2023</v>
      </c>
      <c r="O42" s="241">
        <f t="shared" si="7"/>
        <v>230227</v>
      </c>
      <c r="P42" s="87">
        <f t="shared" si="8"/>
        <v>-13.197225049956639</v>
      </c>
      <c r="Q42" s="47"/>
    </row>
    <row r="43" spans="1:17">
      <c r="A43" s="131"/>
      <c r="B43" s="254"/>
      <c r="C43" s="254"/>
      <c r="D43" s="264"/>
      <c r="E43" s="131"/>
      <c r="F43" s="264"/>
      <c r="G43" s="131"/>
      <c r="H43" s="131"/>
      <c r="I43" s="265"/>
      <c r="J43" s="131"/>
      <c r="L43" s="131"/>
      <c r="M43" s="254"/>
      <c r="N43" s="254"/>
      <c r="O43" s="264"/>
      <c r="P43" s="50"/>
      <c r="Q43" s="47"/>
    </row>
    <row r="44" spans="1:17">
      <c r="A44" s="259" t="s">
        <v>90</v>
      </c>
      <c r="I44" s="115"/>
      <c r="L44" s="59" t="s">
        <v>91</v>
      </c>
      <c r="O44" s="115"/>
    </row>
    <row r="45" spans="1:17">
      <c r="A45" s="259" t="s">
        <v>92</v>
      </c>
      <c r="I45" s="115"/>
      <c r="L45" s="259" t="s">
        <v>93</v>
      </c>
      <c r="O45" s="115"/>
    </row>
  </sheetData>
  <mergeCells count="8">
    <mergeCell ref="O4:P4"/>
    <mergeCell ref="A6:B6"/>
    <mergeCell ref="L6:M6"/>
    <mergeCell ref="A4:C5"/>
    <mergeCell ref="D4:E4"/>
    <mergeCell ref="F4:G4"/>
    <mergeCell ref="I4:J4"/>
    <mergeCell ref="L4:N5"/>
  </mergeCells>
  <phoneticPr fontId="3"/>
  <printOptions horizontalCentered="1"/>
  <pageMargins left="0.78740157480314965" right="0.70866141732283472" top="0.98425196850393704" bottom="0.74803149606299213" header="0.31496062992125984" footer="0.31496062992125984"/>
  <pageSetup paperSize="9" scale="90" orientation="portrait" r:id="rId1"/>
  <colBreaks count="1" manualBreakCount="1">
    <brk id="11" max="4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120" zoomScaleNormal="90" zoomScaleSheet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3"/>
  <cols>
    <col min="1" max="2" width="4.90625" style="16" customWidth="1"/>
    <col min="3" max="3" width="9" style="16" customWidth="1"/>
    <col min="4" max="7" width="13.26953125" style="12" customWidth="1"/>
    <col min="8" max="8" width="9.453125" style="16" bestFit="1" customWidth="1"/>
    <col min="9" max="9" width="9" style="16" customWidth="1"/>
    <col min="10" max="16384" width="9" style="16"/>
  </cols>
  <sheetData>
    <row r="1" spans="1:9" ht="21.75" customHeight="1">
      <c r="A1" s="1" t="s">
        <v>99</v>
      </c>
      <c r="B1" s="97"/>
      <c r="C1" s="97"/>
      <c r="D1" s="9"/>
      <c r="E1" s="9"/>
      <c r="F1" s="9"/>
      <c r="G1" s="9"/>
      <c r="H1" s="97"/>
      <c r="I1" s="97"/>
    </row>
    <row r="2" spans="1:9" ht="18" customHeight="1">
      <c r="A2" s="10" t="s">
        <v>100</v>
      </c>
      <c r="I2" s="96" t="s">
        <v>0</v>
      </c>
    </row>
    <row r="4" spans="1:9">
      <c r="A4" s="602" t="s">
        <v>1</v>
      </c>
      <c r="B4" s="602"/>
      <c r="C4" s="602"/>
      <c r="D4" s="103" t="s">
        <v>101</v>
      </c>
      <c r="E4" s="103" t="s">
        <v>102</v>
      </c>
      <c r="F4" s="103" t="s">
        <v>103</v>
      </c>
      <c r="G4" s="103" t="s">
        <v>104</v>
      </c>
    </row>
    <row r="5" spans="1:9">
      <c r="A5" s="602" t="s">
        <v>2</v>
      </c>
      <c r="B5" s="602"/>
      <c r="C5" s="101" t="s">
        <v>3</v>
      </c>
      <c r="D5" s="107" t="s">
        <v>105</v>
      </c>
      <c r="E5" s="107" t="s">
        <v>105</v>
      </c>
      <c r="F5" s="107" t="s">
        <v>105</v>
      </c>
      <c r="G5" s="107" t="s">
        <v>105</v>
      </c>
    </row>
    <row r="6" spans="1:9">
      <c r="A6" s="22" t="s">
        <v>14</v>
      </c>
      <c r="B6" s="23">
        <v>8</v>
      </c>
      <c r="C6" s="24">
        <v>1996</v>
      </c>
      <c r="D6" s="266">
        <v>13966177</v>
      </c>
      <c r="E6" s="266">
        <v>5955396</v>
      </c>
      <c r="F6" s="266">
        <v>422074</v>
      </c>
      <c r="G6" s="266">
        <v>20343647</v>
      </c>
      <c r="H6" s="267"/>
    </row>
    <row r="7" spans="1:9">
      <c r="A7" s="26"/>
      <c r="B7" s="27">
        <v>9</v>
      </c>
      <c r="C7" s="28">
        <v>1997</v>
      </c>
      <c r="D7" s="195">
        <v>17357823</v>
      </c>
      <c r="E7" s="195">
        <v>6235114</v>
      </c>
      <c r="F7" s="195">
        <v>575122</v>
      </c>
      <c r="G7" s="195">
        <v>24168059</v>
      </c>
    </row>
    <row r="8" spans="1:9">
      <c r="A8" s="26"/>
      <c r="B8" s="27">
        <v>10</v>
      </c>
      <c r="C8" s="28">
        <v>1998</v>
      </c>
      <c r="D8" s="195">
        <v>17177556</v>
      </c>
      <c r="E8" s="195">
        <v>6157988</v>
      </c>
      <c r="F8" s="195">
        <v>579517</v>
      </c>
      <c r="G8" s="195">
        <v>23915061</v>
      </c>
    </row>
    <row r="9" spans="1:9">
      <c r="A9" s="26"/>
      <c r="B9" s="27">
        <v>11</v>
      </c>
      <c r="C9" s="28">
        <v>1999</v>
      </c>
      <c r="D9" s="195">
        <v>16907319</v>
      </c>
      <c r="E9" s="195">
        <v>6075497</v>
      </c>
      <c r="F9" s="195">
        <v>527955</v>
      </c>
      <c r="G9" s="195">
        <v>23510771</v>
      </c>
    </row>
    <row r="10" spans="1:9">
      <c r="A10" s="26"/>
      <c r="B10" s="27">
        <v>12</v>
      </c>
      <c r="C10" s="28">
        <v>2000</v>
      </c>
      <c r="D10" s="195">
        <v>17593876</v>
      </c>
      <c r="E10" s="195">
        <v>7832184</v>
      </c>
      <c r="F10" s="195">
        <v>530074</v>
      </c>
      <c r="G10" s="195">
        <v>25956134</v>
      </c>
    </row>
    <row r="11" spans="1:9">
      <c r="A11" s="26"/>
      <c r="B11" s="27">
        <v>13</v>
      </c>
      <c r="C11" s="28">
        <v>2001</v>
      </c>
      <c r="D11" s="195">
        <v>18453707</v>
      </c>
      <c r="E11" s="195">
        <v>7067124</v>
      </c>
      <c r="F11" s="195">
        <v>530689</v>
      </c>
      <c r="G11" s="195">
        <v>26051520</v>
      </c>
    </row>
    <row r="12" spans="1:9">
      <c r="A12" s="26"/>
      <c r="B12" s="27">
        <v>14</v>
      </c>
      <c r="C12" s="28">
        <v>2002</v>
      </c>
      <c r="D12" s="195">
        <v>18025914</v>
      </c>
      <c r="E12" s="195">
        <v>6695915</v>
      </c>
      <c r="F12" s="195">
        <v>509104</v>
      </c>
      <c r="G12" s="195">
        <v>25230933</v>
      </c>
    </row>
    <row r="13" spans="1:9">
      <c r="A13" s="26"/>
      <c r="B13" s="27">
        <v>15</v>
      </c>
      <c r="C13" s="28">
        <v>2003</v>
      </c>
      <c r="D13" s="195">
        <v>18057419</v>
      </c>
      <c r="E13" s="195">
        <v>6627267</v>
      </c>
      <c r="F13" s="195">
        <v>479216</v>
      </c>
      <c r="G13" s="195">
        <v>25163902</v>
      </c>
    </row>
    <row r="14" spans="1:9">
      <c r="A14" s="26"/>
      <c r="B14" s="27">
        <v>16</v>
      </c>
      <c r="C14" s="28">
        <v>2004</v>
      </c>
      <c r="D14" s="195">
        <v>18628090</v>
      </c>
      <c r="E14" s="195">
        <v>6135689</v>
      </c>
      <c r="F14" s="195">
        <v>421285</v>
      </c>
      <c r="G14" s="195">
        <v>25185064</v>
      </c>
    </row>
    <row r="15" spans="1:9">
      <c r="A15" s="26"/>
      <c r="B15" s="27">
        <v>17</v>
      </c>
      <c r="C15" s="28">
        <v>2005</v>
      </c>
      <c r="D15" s="195">
        <v>19198681</v>
      </c>
      <c r="E15" s="195">
        <v>6426139</v>
      </c>
      <c r="F15" s="195">
        <v>433395</v>
      </c>
      <c r="G15" s="195">
        <v>26058215</v>
      </c>
    </row>
    <row r="16" spans="1:9">
      <c r="A16" s="26"/>
      <c r="B16" s="27">
        <v>18</v>
      </c>
      <c r="C16" s="28">
        <v>2006</v>
      </c>
      <c r="D16" s="195">
        <v>19568213</v>
      </c>
      <c r="E16" s="195">
        <v>6607586</v>
      </c>
      <c r="F16" s="195">
        <v>408545</v>
      </c>
      <c r="G16" s="195">
        <v>26584344</v>
      </c>
    </row>
    <row r="17" spans="1:8">
      <c r="A17" s="26"/>
      <c r="B17" s="27">
        <v>19</v>
      </c>
      <c r="C17" s="28">
        <v>2007</v>
      </c>
      <c r="D17" s="195">
        <v>20843849</v>
      </c>
      <c r="E17" s="195">
        <v>7048095</v>
      </c>
      <c r="F17" s="195">
        <v>299057</v>
      </c>
      <c r="G17" s="195">
        <v>28191001</v>
      </c>
    </row>
    <row r="18" spans="1:8">
      <c r="A18" s="26"/>
      <c r="B18" s="27">
        <v>20</v>
      </c>
      <c r="C18" s="28">
        <v>2008</v>
      </c>
      <c r="D18" s="195">
        <v>21348832</v>
      </c>
      <c r="E18" s="195">
        <v>7088075</v>
      </c>
      <c r="F18" s="195">
        <v>264024</v>
      </c>
      <c r="G18" s="195">
        <v>28700931</v>
      </c>
    </row>
    <row r="19" spans="1:8">
      <c r="A19" s="26"/>
      <c r="B19" s="27">
        <v>21</v>
      </c>
      <c r="C19" s="28">
        <v>2009</v>
      </c>
      <c r="D19" s="195">
        <v>20658410</v>
      </c>
      <c r="E19" s="195">
        <v>6617869</v>
      </c>
      <c r="F19" s="195">
        <v>253982</v>
      </c>
      <c r="G19" s="195">
        <v>27530261</v>
      </c>
    </row>
    <row r="20" spans="1:8">
      <c r="A20" s="26"/>
      <c r="B20" s="27">
        <v>22</v>
      </c>
      <c r="C20" s="28">
        <v>2010</v>
      </c>
      <c r="D20" s="195">
        <v>21331700</v>
      </c>
      <c r="E20" s="195">
        <v>6850290</v>
      </c>
      <c r="F20" s="195">
        <v>221204</v>
      </c>
      <c r="G20" s="195">
        <v>28403194</v>
      </c>
    </row>
    <row r="21" spans="1:8">
      <c r="A21" s="26"/>
      <c r="B21" s="27">
        <v>23</v>
      </c>
      <c r="C21" s="28">
        <v>2011</v>
      </c>
      <c r="D21" s="195">
        <v>20550153</v>
      </c>
      <c r="E21" s="195">
        <v>6731417</v>
      </c>
      <c r="F21" s="195">
        <v>206941</v>
      </c>
      <c r="G21" s="195">
        <v>27488511</v>
      </c>
    </row>
    <row r="22" spans="1:8">
      <c r="A22" s="26"/>
      <c r="B22" s="27">
        <v>24</v>
      </c>
      <c r="C22" s="28">
        <v>2012</v>
      </c>
      <c r="D22" s="195">
        <v>22274340</v>
      </c>
      <c r="E22" s="195">
        <v>6711532</v>
      </c>
      <c r="F22" s="195">
        <v>202200</v>
      </c>
      <c r="G22" s="195">
        <v>29188072</v>
      </c>
    </row>
    <row r="23" spans="1:8">
      <c r="A23" s="26"/>
      <c r="B23" s="27">
        <v>25</v>
      </c>
      <c r="C23" s="28">
        <v>2013</v>
      </c>
      <c r="D23" s="195">
        <v>30013567</v>
      </c>
      <c r="E23" s="195">
        <v>6619105</v>
      </c>
      <c r="F23" s="195">
        <v>185866</v>
      </c>
      <c r="G23" s="195">
        <f>SUM(D23:F23)</f>
        <v>36818538</v>
      </c>
    </row>
    <row r="24" spans="1:8">
      <c r="A24" s="26"/>
      <c r="B24" s="27">
        <v>26</v>
      </c>
      <c r="C24" s="28">
        <v>2014</v>
      </c>
      <c r="D24" s="195">
        <v>26606078</v>
      </c>
      <c r="E24" s="195">
        <v>6394637</v>
      </c>
      <c r="F24" s="195">
        <v>205893</v>
      </c>
      <c r="G24" s="195">
        <f>SUM(D24:F24)</f>
        <v>33206608</v>
      </c>
    </row>
    <row r="25" spans="1:8">
      <c r="A25" s="26"/>
      <c r="B25" s="27">
        <v>27</v>
      </c>
      <c r="C25" s="28">
        <v>2015</v>
      </c>
      <c r="D25" s="195">
        <v>26445587</v>
      </c>
      <c r="E25" s="195">
        <v>6505245</v>
      </c>
      <c r="F25" s="195">
        <v>220190</v>
      </c>
      <c r="G25" s="195">
        <f>SUM(D25:F25)</f>
        <v>33171022</v>
      </c>
      <c r="H25" s="34"/>
    </row>
    <row r="26" spans="1:8">
      <c r="A26" s="268"/>
      <c r="B26" s="33">
        <v>28</v>
      </c>
      <c r="C26" s="28">
        <v>2016</v>
      </c>
      <c r="D26" s="269">
        <v>26499918</v>
      </c>
      <c r="E26" s="269">
        <v>6364935</v>
      </c>
      <c r="F26" s="270">
        <v>217260</v>
      </c>
      <c r="G26" s="271">
        <f>SUM(D26:F26)</f>
        <v>33082113</v>
      </c>
      <c r="H26" s="34"/>
    </row>
    <row r="27" spans="1:8">
      <c r="A27" s="268"/>
      <c r="B27" s="33">
        <v>29</v>
      </c>
      <c r="C27" s="28">
        <v>2017</v>
      </c>
      <c r="D27" s="269">
        <v>26052476</v>
      </c>
      <c r="E27" s="269">
        <v>6064851</v>
      </c>
      <c r="F27" s="270">
        <v>186038</v>
      </c>
      <c r="G27" s="271">
        <f>SUM(D27:F27)</f>
        <v>32303365</v>
      </c>
      <c r="H27" s="25"/>
    </row>
    <row r="28" spans="1:8">
      <c r="A28" s="268"/>
      <c r="B28" s="27">
        <v>30</v>
      </c>
      <c r="C28" s="28">
        <v>2018</v>
      </c>
      <c r="D28" s="269">
        <v>25369343</v>
      </c>
      <c r="E28" s="269">
        <v>5595648</v>
      </c>
      <c r="F28" s="271">
        <v>168296</v>
      </c>
      <c r="G28" s="271">
        <f t="shared" ref="G28:G33" si="0">SUM(D28:F28)</f>
        <v>31133287</v>
      </c>
      <c r="H28" s="25"/>
    </row>
    <row r="29" spans="1:8">
      <c r="A29" s="268" t="s">
        <v>7</v>
      </c>
      <c r="B29" s="27">
        <v>1</v>
      </c>
      <c r="C29" s="28">
        <v>2019</v>
      </c>
      <c r="D29" s="269">
        <v>27171414</v>
      </c>
      <c r="E29" s="269">
        <v>5651461</v>
      </c>
      <c r="F29" s="271">
        <v>167305</v>
      </c>
      <c r="G29" s="271">
        <f t="shared" si="0"/>
        <v>32990180</v>
      </c>
      <c r="H29" s="25"/>
    </row>
    <row r="30" spans="1:8">
      <c r="A30" s="268"/>
      <c r="B30" s="27">
        <v>2</v>
      </c>
      <c r="C30" s="28">
        <v>2020</v>
      </c>
      <c r="D30" s="269">
        <v>17132668</v>
      </c>
      <c r="E30" s="269">
        <v>4093263</v>
      </c>
      <c r="F30" s="271">
        <v>91719</v>
      </c>
      <c r="G30" s="271">
        <f t="shared" si="0"/>
        <v>21317650</v>
      </c>
      <c r="H30" s="25"/>
    </row>
    <row r="31" spans="1:8">
      <c r="A31" s="268"/>
      <c r="B31" s="27">
        <v>3</v>
      </c>
      <c r="C31" s="28">
        <v>2021</v>
      </c>
      <c r="D31" s="269">
        <v>16327362</v>
      </c>
      <c r="E31" s="269">
        <v>4391165</v>
      </c>
      <c r="F31" s="271">
        <v>123491</v>
      </c>
      <c r="G31" s="271">
        <f t="shared" si="0"/>
        <v>20842018</v>
      </c>
      <c r="H31" s="25"/>
    </row>
    <row r="32" spans="1:8">
      <c r="A32" s="268"/>
      <c r="B32" s="27">
        <v>4</v>
      </c>
      <c r="C32" s="28">
        <v>2022</v>
      </c>
      <c r="D32" s="269">
        <v>20761847</v>
      </c>
      <c r="E32" s="269">
        <v>5002834</v>
      </c>
      <c r="F32" s="271">
        <v>185786</v>
      </c>
      <c r="G32" s="271">
        <f t="shared" si="0"/>
        <v>25950467</v>
      </c>
      <c r="H32" s="25"/>
    </row>
    <row r="33" spans="1:8">
      <c r="A33" s="272"/>
      <c r="B33" s="30">
        <v>5</v>
      </c>
      <c r="C33" s="31">
        <v>2023</v>
      </c>
      <c r="D33" s="273">
        <v>24169334</v>
      </c>
      <c r="E33" s="273">
        <v>5823504</v>
      </c>
      <c r="F33" s="274">
        <v>200753</v>
      </c>
      <c r="G33" s="271">
        <f t="shared" si="0"/>
        <v>30193591</v>
      </c>
      <c r="H33" s="25"/>
    </row>
    <row r="34" spans="1:8">
      <c r="A34" s="275"/>
      <c r="B34" s="33"/>
      <c r="C34" s="33"/>
      <c r="D34" s="276"/>
      <c r="E34" s="276"/>
      <c r="F34" s="270"/>
      <c r="G34" s="277"/>
      <c r="H34" s="25"/>
    </row>
    <row r="35" spans="1:8">
      <c r="A35" s="16" t="s">
        <v>106</v>
      </c>
    </row>
    <row r="36" spans="1:8">
      <c r="A36" s="25" t="s">
        <v>107</v>
      </c>
      <c r="B36" s="25"/>
      <c r="D36" s="66"/>
      <c r="F36" s="66"/>
      <c r="G36" s="66"/>
    </row>
    <row r="37" spans="1:8">
      <c r="A37" s="25"/>
      <c r="B37" s="25"/>
      <c r="D37" s="66"/>
      <c r="F37" s="66"/>
      <c r="G37" s="66"/>
    </row>
  </sheetData>
  <mergeCells count="2">
    <mergeCell ref="A4:C4"/>
    <mergeCell ref="A5:B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26</vt:i4>
      </vt:variant>
    </vt:vector>
  </HeadingPairs>
  <TitlesOfParts>
    <vt:vector size="60" baseType="lpstr">
      <vt:lpstr>index</vt:lpstr>
      <vt:lpstr>８－１</vt:lpstr>
      <vt:lpstr>８－２</vt:lpstr>
      <vt:lpstr>８－３</vt:lpstr>
      <vt:lpstr>９－１</vt:lpstr>
      <vt:lpstr>９－２</vt:lpstr>
      <vt:lpstr>９－3(輸出)</vt:lpstr>
      <vt:lpstr>９－3(輸入)</vt:lpstr>
      <vt:lpstr>１０－１</vt:lpstr>
      <vt:lpstr>１１－１</vt:lpstr>
      <vt:lpstr>１２－１(松江)</vt:lpstr>
      <vt:lpstr>１２－１(全国)</vt:lpstr>
      <vt:lpstr>１２－２</vt:lpstr>
      <vt:lpstr>１２－３</vt:lpstr>
      <vt:lpstr>１３－１(歳入)</vt:lpstr>
      <vt:lpstr>１３－１(歳出)</vt:lpstr>
      <vt:lpstr>１３－２(歳入)</vt:lpstr>
      <vt:lpstr>１３－２(歳出)</vt:lpstr>
      <vt:lpstr>１４－１</vt:lpstr>
      <vt:lpstr>１４－２</vt:lpstr>
      <vt:lpstr>１４－３(島根県)</vt:lpstr>
      <vt:lpstr>１４－３(全国)</vt:lpstr>
      <vt:lpstr>１５－１</vt:lpstr>
      <vt:lpstr>１５－２</vt:lpstr>
      <vt:lpstr>１６－１(島根県)</vt:lpstr>
      <vt:lpstr>１６－１(全国)</vt:lpstr>
      <vt:lpstr>１７－１</vt:lpstr>
      <vt:lpstr>１７－２(島根県)</vt:lpstr>
      <vt:lpstr>１７－２(全国)</vt:lpstr>
      <vt:lpstr>１７－３</vt:lpstr>
      <vt:lpstr>１７－４</vt:lpstr>
      <vt:lpstr>１７－５</vt:lpstr>
      <vt:lpstr>１７－６</vt:lpstr>
      <vt:lpstr>１７－７</vt:lpstr>
      <vt:lpstr>'１２－２'!Print_Area</vt:lpstr>
      <vt:lpstr>'１２－３'!Print_Area</vt:lpstr>
      <vt:lpstr>'１３－１(歳出)'!Print_Area</vt:lpstr>
      <vt:lpstr>'１３－１(歳入)'!Print_Area</vt:lpstr>
      <vt:lpstr>'１３－２(歳出)'!Print_Area</vt:lpstr>
      <vt:lpstr>'１３－２(歳入)'!Print_Area</vt:lpstr>
      <vt:lpstr>'１４－１'!Print_Area</vt:lpstr>
      <vt:lpstr>'１４－３(全国)'!Print_Area</vt:lpstr>
      <vt:lpstr>'１４－３(島根県)'!Print_Area</vt:lpstr>
      <vt:lpstr>'１５－１'!Print_Area</vt:lpstr>
      <vt:lpstr>'１５－２'!Print_Area</vt:lpstr>
      <vt:lpstr>'１６－１(全国)'!Print_Area</vt:lpstr>
      <vt:lpstr>'１６－１(島根県)'!Print_Area</vt:lpstr>
      <vt:lpstr>'１７－１'!Print_Area</vt:lpstr>
      <vt:lpstr>'１７－２(全国)'!Print_Area</vt:lpstr>
      <vt:lpstr>'１７－２(島根県)'!Print_Area</vt:lpstr>
      <vt:lpstr>'１７－５'!Print_Area</vt:lpstr>
      <vt:lpstr>'１７－６'!Print_Area</vt:lpstr>
      <vt:lpstr>'１７－７'!Print_Area</vt:lpstr>
      <vt:lpstr>'８－１'!Print_Area</vt:lpstr>
      <vt:lpstr>'８－３'!Print_Area</vt:lpstr>
      <vt:lpstr>'９－１'!Print_Area</vt:lpstr>
      <vt:lpstr>'９－２'!Print_Area</vt:lpstr>
      <vt:lpstr>'９－3(輸出)'!Print_Area</vt:lpstr>
      <vt:lpstr>'９－3(輸入)'!Print_Area</vt:lpstr>
      <vt:lpstr>index!Print_Area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充久</dc:creator>
  <cp:lastModifiedBy>片岡　充久</cp:lastModifiedBy>
  <cp:lastPrinted>2025-02-13T01:27:09Z</cp:lastPrinted>
  <dcterms:created xsi:type="dcterms:W3CDTF">2025-02-07T05:01:30Z</dcterms:created>
  <dcterms:modified xsi:type="dcterms:W3CDTF">2025-02-18T04:27:51Z</dcterms:modified>
</cp:coreProperties>
</file>